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1_Hauptordner - Manfred\Dokumente\01_Bücher\01_Rente am Limit\"/>
    </mc:Choice>
  </mc:AlternateContent>
  <xr:revisionPtr revIDLastSave="0" documentId="8_{CE155F6A-64C0-4000-9601-EC99F8C3A376}" xr6:coauthVersionLast="47" xr6:coauthVersionMax="47" xr10:uidLastSave="{00000000-0000-0000-0000-000000000000}"/>
  <bookViews>
    <workbookView xWindow="28680" yWindow="270" windowWidth="25440" windowHeight="15270" tabRatio="500" xr2:uid="{00000000-000D-0000-FFFF-FFFF00000000}"/>
  </bookViews>
  <sheets>
    <sheet name="Annahmen" sheetId="1" r:id="rId1"/>
    <sheet name="Frühstartrente" sheetId="2" r:id="rId2"/>
    <sheet name="Juniordepot" sheetId="3" r:id="rId3"/>
    <sheet name="Vergleich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" i="4" l="1"/>
  <c r="B4" i="4"/>
  <c r="C64" i="3"/>
  <c r="B64" i="3"/>
  <c r="C63" i="3"/>
  <c r="B63" i="3"/>
  <c r="C62" i="3"/>
  <c r="B62" i="3"/>
  <c r="C61" i="3"/>
  <c r="B61" i="3"/>
  <c r="C60" i="3"/>
  <c r="B60" i="3"/>
  <c r="C59" i="3"/>
  <c r="B59" i="3"/>
  <c r="C58" i="3"/>
  <c r="B58" i="3"/>
  <c r="C57" i="3"/>
  <c r="B57" i="3"/>
  <c r="C56" i="3"/>
  <c r="B56" i="3"/>
  <c r="C55" i="3"/>
  <c r="B55" i="3"/>
  <c r="C54" i="3"/>
  <c r="B54" i="3"/>
  <c r="C53" i="3"/>
  <c r="B53" i="3"/>
  <c r="C52" i="3"/>
  <c r="B52" i="3"/>
  <c r="C51" i="3"/>
  <c r="B51" i="3"/>
  <c r="C50" i="3"/>
  <c r="B50" i="3"/>
  <c r="C49" i="3"/>
  <c r="B49" i="3"/>
  <c r="C48" i="3"/>
  <c r="B48" i="3"/>
  <c r="C47" i="3"/>
  <c r="B47" i="3"/>
  <c r="C46" i="3"/>
  <c r="B46" i="3"/>
  <c r="C45" i="3"/>
  <c r="B45" i="3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E4" i="3" s="1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B4" i="3"/>
  <c r="C64" i="2"/>
  <c r="B64" i="2"/>
  <c r="C63" i="2"/>
  <c r="B63" i="2"/>
  <c r="C62" i="2"/>
  <c r="B62" i="2"/>
  <c r="C61" i="2"/>
  <c r="B61" i="2"/>
  <c r="C60" i="2"/>
  <c r="B60" i="2"/>
  <c r="C59" i="2"/>
  <c r="B59" i="2"/>
  <c r="C58" i="2"/>
  <c r="B58" i="2"/>
  <c r="C57" i="2"/>
  <c r="B57" i="2"/>
  <c r="C56" i="2"/>
  <c r="B56" i="2"/>
  <c r="C55" i="2"/>
  <c r="B55" i="2"/>
  <c r="C54" i="2"/>
  <c r="B54" i="2"/>
  <c r="C53" i="2"/>
  <c r="B53" i="2"/>
  <c r="C52" i="2"/>
  <c r="B52" i="2"/>
  <c r="C51" i="2"/>
  <c r="B51" i="2"/>
  <c r="C50" i="2"/>
  <c r="B50" i="2"/>
  <c r="C49" i="2"/>
  <c r="B49" i="2"/>
  <c r="C48" i="2"/>
  <c r="B48" i="2"/>
  <c r="C47" i="2"/>
  <c r="B47" i="2"/>
  <c r="C46" i="2"/>
  <c r="B46" i="2"/>
  <c r="C45" i="2"/>
  <c r="B45" i="2"/>
  <c r="C44" i="2"/>
  <c r="B44" i="2"/>
  <c r="C43" i="2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E4" i="2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E63" i="2" s="1"/>
  <c r="E64" i="2" s="1"/>
  <c r="C4" i="2"/>
  <c r="B4" i="2"/>
  <c r="B26" i="1"/>
  <c r="F4" i="3" s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B25" i="1"/>
  <c r="F4" i="2" s="1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B24" i="1"/>
  <c r="D58" i="2" s="1"/>
  <c r="B23" i="1"/>
  <c r="B19" i="1"/>
  <c r="C5" i="4" s="1"/>
  <c r="B14" i="1"/>
  <c r="B5" i="4" s="1"/>
  <c r="F70" i="3" l="1"/>
  <c r="D7" i="2"/>
  <c r="D15" i="2"/>
  <c r="D23" i="2"/>
  <c r="D31" i="2"/>
  <c r="D39" i="2"/>
  <c r="D47" i="2"/>
  <c r="D55" i="2"/>
  <c r="D63" i="2"/>
  <c r="E69" i="2"/>
  <c r="B6" i="4" s="1"/>
  <c r="D4" i="2"/>
  <c r="D12" i="2"/>
  <c r="D20" i="2"/>
  <c r="D28" i="2"/>
  <c r="D36" i="2"/>
  <c r="D44" i="2"/>
  <c r="D52" i="2"/>
  <c r="D60" i="2"/>
  <c r="D11" i="2"/>
  <c r="D51" i="2"/>
  <c r="D59" i="2"/>
  <c r="D9" i="2"/>
  <c r="D17" i="2"/>
  <c r="D25" i="2"/>
  <c r="D33" i="2"/>
  <c r="D41" i="2"/>
  <c r="D49" i="2"/>
  <c r="D57" i="2"/>
  <c r="E71" i="2"/>
  <c r="F69" i="3"/>
  <c r="C6" i="4" s="1"/>
  <c r="D19" i="2"/>
  <c r="D35" i="2"/>
  <c r="D43" i="2"/>
  <c r="D6" i="2"/>
  <c r="D14" i="2"/>
  <c r="D22" i="2"/>
  <c r="D30" i="2"/>
  <c r="D38" i="2"/>
  <c r="D46" i="2"/>
  <c r="D54" i="2"/>
  <c r="D62" i="2"/>
  <c r="D8" i="2"/>
  <c r="D16" i="2"/>
  <c r="D24" i="2"/>
  <c r="D32" i="2"/>
  <c r="D40" i="2"/>
  <c r="D48" i="2"/>
  <c r="D56" i="2"/>
  <c r="D64" i="2"/>
  <c r="D27" i="2"/>
  <c r="D5" i="2"/>
  <c r="D13" i="2"/>
  <c r="D21" i="2"/>
  <c r="D29" i="2"/>
  <c r="D37" i="2"/>
  <c r="D45" i="2"/>
  <c r="D53" i="2"/>
  <c r="D61" i="2"/>
  <c r="D10" i="2"/>
  <c r="D18" i="2"/>
  <c r="D26" i="2"/>
  <c r="D34" i="2"/>
  <c r="D42" i="2"/>
  <c r="D50" i="2"/>
  <c r="B8" i="4" l="1"/>
  <c r="E73" i="2"/>
  <c r="B10" i="4" s="1"/>
  <c r="E72" i="2"/>
  <c r="B9" i="4" s="1"/>
  <c r="E70" i="2"/>
  <c r="B7" i="4" s="1"/>
  <c r="F73" i="3"/>
  <c r="C10" i="4" s="1"/>
  <c r="F71" i="3"/>
  <c r="F72" i="3" s="1"/>
  <c r="C9" i="4" s="1"/>
  <c r="C8" i="4"/>
  <c r="F74" i="3" l="1"/>
  <c r="C11" i="4" s="1"/>
  <c r="E74" i="2"/>
  <c r="B11" i="4" s="1"/>
  <c r="C13" i="4" l="1"/>
</calcChain>
</file>

<file path=xl/sharedStrings.xml><?xml version="1.0" encoding="utf-8"?>
<sst xmlns="http://schemas.openxmlformats.org/spreadsheetml/2006/main" count="79" uniqueCount="63">
  <si>
    <t>Vergleichsrechnung: Frühstartrente vs. Juniordepot</t>
  </si>
  <si>
    <t>Gemeinsame Eckdaten</t>
  </si>
  <si>
    <t>Monatliche Sparrate gesamt (EUR)</t>
  </si>
  <si>
    <t>davon staatl. Förderung Frühstartrente (EUR/Monat)</t>
  </si>
  <si>
    <t>Startalter Kind (Jahre)</t>
  </si>
  <si>
    <t>Ende Förderphase Frühstartrente (Lebensjahr 18)</t>
  </si>
  <si>
    <t>Endalter / Auszahlung (Regelaltersgrenze)</t>
  </si>
  <si>
    <t>Erwartete Bruttorendite Kapitalmarkt p.a.</t>
  </si>
  <si>
    <t>Frühstartrente</t>
  </si>
  <si>
    <t>TER Standarddepot (gesetzl. Kostendeckel 1,0 %)</t>
  </si>
  <si>
    <t>Nettorendite p.a. (Brutto - TER)</t>
  </si>
  <si>
    <t>Persönl. Steuersatz bei Auszahlung (§ 22 Nr. 5 EStG, volle nachgelagerte Besteuerung)</t>
  </si>
  <si>
    <t>Juniordepot</t>
  </si>
  <si>
    <t>TER breiter ETF (frei wählbar)</t>
  </si>
  <si>
    <t>Abgeltungsteuersatz inkl. Soli auf Kursgewinn (nur Gewinnanteil, vereinfacht ohne Sparerpauschbetrag/Vorabpauschale)</t>
  </si>
  <si>
    <t>Abgeleitete Werte</t>
  </si>
  <si>
    <t>Anzahl Sparjahre gesamt</t>
  </si>
  <si>
    <t>Anzahl Förderjahre (Frühstartrente)</t>
  </si>
  <si>
    <t>Monatszins Frühstartrente (netto)</t>
  </si>
  <si>
    <t>Monatszins Juniordepot (netto)</t>
  </si>
  <si>
    <t>Wichtige Annahmen / Hinweise</t>
  </si>
  <si>
    <t>Modell nimmt für beide Produkte durchgehend 100 EUR/Monat über die gesamte Laufzeit an (Startalter bis Endalter),</t>
  </si>
  <si>
    <t>damit ausschließlich TER und Besteuerung den Unterschied erzeugen (gleiche Einzahlungssumme).</t>
  </si>
  <si>
    <t>Frühstartrente: die 10 EUR staatl. Förderung fließen nur in den ersten Förderjahren (bis 18. Lebensjahr); danach wird</t>
  </si>
  <si>
    <t>unterstellt, dass die Sparrate in gleicher Höhe (100 EUR) privat fortgeführt wird (gesetzlich zulässig bis Renteneintritt).</t>
  </si>
  <si>
    <t>Nettorendite = Bruttorendite minus TER (vereinfachte lineare Näherung, wie in der Finanzpresse üblich verwendet).</t>
  </si>
  <si>
    <t>Frühstartrente unterliegt bis zur Auszahlung keiner laufenden Besteuerung; bei Auszahlung ist laut Referentenentwurf</t>
  </si>
  <si>
    <t>der GESAMTE Auszahlungsbetrag (nicht nur der Gewinn) mit dem persönlichen Steuersatz zu versteuern (§ 22 Nr. 5 EStG).</t>
  </si>
  <si>
    <t>Juniordepot: laufend keine Steuer bei Buy-and-Hold; bei (unterstellter) Realisierung am Ende wird nur der Kursgewinn</t>
  </si>
  <si>
    <t>mit der Abgeltungsteuer belastet. Sparerpauschbetrag und Vorabpauschale sind zur Vereinfachung nicht berücksichtigt</t>
  </si>
  <si>
    <t>und würden das Juniordepot-Ergebnis in der Realität noch etwas verbessern.</t>
  </si>
  <si>
    <t>Referentenentwurf Frühstartrentengesetz vom 22.07.2026 (BMF); Kostendeckel 1,0 % laut Gesetzentwurf/Presseberichten.</t>
  </si>
  <si>
    <t>Jahr</t>
  </si>
  <si>
    <t>Alter</t>
  </si>
  <si>
    <t>Einzahlung
im Jahr (EUR)</t>
  </si>
  <si>
    <t>davon Förderung
(EUR)</t>
  </si>
  <si>
    <t>Kumulierte
Einzahlung (EUR)</t>
  </si>
  <si>
    <t>Depotstand
Jahresende (EUR)</t>
  </si>
  <si>
    <t>Zusammenfassung am Ende der Sparphase</t>
  </si>
  <si>
    <t>Summe Einzahlungen gesamt (EUR)</t>
  </si>
  <si>
    <t>davon staatliche Förderung (EUR)</t>
  </si>
  <si>
    <t>Depotstand brutto am Ende (EUR)</t>
  </si>
  <si>
    <t>Steuer bei Auszahlung (voller Auszahlungsbetrag x Steuersatz)</t>
  </si>
  <si>
    <t>Auszahlung netto OHNE Steuerberechnung (=brutto)</t>
  </si>
  <si>
    <t>Auszahlung netto MIT Steuerberechnung</t>
  </si>
  <si>
    <t>Kursgewinn (Depotstand - Einzahlungen)</t>
  </si>
  <si>
    <t>Abgeltungsteuer auf Gewinn (vereinfacht)</t>
  </si>
  <si>
    <t>Depotwert netto OHNE Steuerberechnung (=brutto)</t>
  </si>
  <si>
    <t>Depotwert netto MIT Steuerberechnung</t>
  </si>
  <si>
    <t>Vergleich: Frühstartrente vs. Juniordepot</t>
  </si>
  <si>
    <t>Kennzahl</t>
  </si>
  <si>
    <t>TER p.a.</t>
  </si>
  <si>
    <t>Nettorendite p.a.</t>
  </si>
  <si>
    <t>Summe Einzahlungen (EUR)</t>
  </si>
  <si>
    <t>0</t>
  </si>
  <si>
    <t>Steuer bei Auszahlung/Verkauf (EUR)</t>
  </si>
  <si>
    <t>Netto OHNE Steuerberechnung (EUR)</t>
  </si>
  <si>
    <t>Netto MIT Steuerberechnung (EUR)</t>
  </si>
  <si>
    <t>Differenz Juniordepot vs. Frühstartrente, netto mit Steuer (EUR)</t>
  </si>
  <si>
    <t>Beide Modelle unterstellen dieselbe monatliche Sparrate (100 EUR) über die gesamte Laufzeit vom Startalter bis zur</t>
  </si>
  <si>
    <t>Regelaltersgrenze - nur TER und Besteuerung unterscheiden sich. Die Fruehstartrente ist bis Renteneintritt gesperrt,</t>
  </si>
  <si>
    <t>das Juniordepot ist dagegen jederzeit verfuegbar (z. B. fuer Ausbildung, Fuehrerschein). Alle Werte in Annahmen frei editierbar.</t>
  </si>
  <si>
    <t>Alle gelben Zellen sind Eingaben und können angepasst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</si>
</sst>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"/>
    <numFmt numFmtId="165" formatCode="0.0000%"/>
  </numFmts>
  <fonts count="7" x14ac:knownFonts="1">
    <font>
      <sz val="11"/>
      <color theme="1"/>
      <name val="Calibri"/>
      <family val="2"/>
      <charset val="1"/>
    </font>
    <font>
      <b/>
      <sz val="14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color rgb="FF0000FF"/>
      <name val="Arial"/>
      <family val="2"/>
    </font>
    <font>
      <b/>
      <sz val="11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1F4E78"/>
        <bgColor rgb="FF003366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4" fillId="0" borderId="0" xfId="0" applyFont="1"/>
    <xf numFmtId="0" fontId="3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164" fontId="3" fillId="0" borderId="0" xfId="0" applyNumberFormat="1" applyFont="1"/>
    <xf numFmtId="0" fontId="6" fillId="4" borderId="1" xfId="0" applyFont="1" applyFill="1" applyBorder="1" applyAlignment="1">
      <alignment horizontal="center"/>
    </xf>
    <xf numFmtId="10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0" fontId="4" fillId="0" borderId="0" xfId="0" applyFont="1" applyAlignment="1">
      <alignment wrapText="1"/>
    </xf>
    <xf numFmtId="0" fontId="4" fillId="0" borderId="0" xfId="0" applyFont="1" applyProtection="1">
      <protection hidden="1"/>
    </xf>
    <xf numFmtId="165" fontId="4" fillId="0" borderId="0" xfId="0" applyNumberFormat="1" applyFont="1" applyProtection="1">
      <protection hidden="1"/>
    </xf>
    <xf numFmtId="164" fontId="5" fillId="3" borderId="0" xfId="0" applyNumberFormat="1" applyFont="1" applyFill="1" applyProtection="1">
      <protection locked="0"/>
    </xf>
    <xf numFmtId="0" fontId="5" fillId="3" borderId="0" xfId="0" applyFont="1" applyFill="1" applyProtection="1">
      <protection locked="0"/>
    </xf>
    <xf numFmtId="10" fontId="5" fillId="3" borderId="0" xfId="0" applyNumberFormat="1" applyFont="1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10" fontId="4" fillId="0" borderId="0" xfId="0" applyNumberFormat="1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showGridLines="0" tabSelected="1" zoomScaleNormal="100" workbookViewId="0">
      <selection activeCell="B7" sqref="B7"/>
    </sheetView>
  </sheetViews>
  <sheetFormatPr baseColWidth="10" defaultColWidth="8.6640625" defaultRowHeight="14.4" x14ac:dyDescent="0.3"/>
  <cols>
    <col min="1" max="1" width="75.5546875" customWidth="1"/>
    <col min="2" max="2" width="18" customWidth="1"/>
    <col min="3" max="3" width="10" customWidth="1"/>
    <col min="4" max="4" width="55" customWidth="1"/>
    <col min="5" max="5" width="10" customWidth="1"/>
  </cols>
  <sheetData>
    <row r="1" spans="1:2" ht="17.399999999999999" x14ac:dyDescent="0.3">
      <c r="A1" s="1" t="s">
        <v>0</v>
      </c>
    </row>
    <row r="2" spans="1:2" x14ac:dyDescent="0.3">
      <c r="A2" s="2" t="s">
        <v>62</v>
      </c>
    </row>
    <row r="4" spans="1:2" x14ac:dyDescent="0.3">
      <c r="A4" s="3" t="s">
        <v>1</v>
      </c>
      <c r="B4" s="4"/>
    </row>
    <row r="5" spans="1:2" x14ac:dyDescent="0.3">
      <c r="A5" s="5" t="s">
        <v>2</v>
      </c>
      <c r="B5" s="19">
        <v>100</v>
      </c>
    </row>
    <row r="6" spans="1:2" x14ac:dyDescent="0.3">
      <c r="A6" s="5" t="s">
        <v>3</v>
      </c>
      <c r="B6" s="19">
        <v>10</v>
      </c>
    </row>
    <row r="7" spans="1:2" x14ac:dyDescent="0.3">
      <c r="A7" s="5" t="s">
        <v>4</v>
      </c>
      <c r="B7" s="20">
        <v>6</v>
      </c>
    </row>
    <row r="8" spans="1:2" x14ac:dyDescent="0.3">
      <c r="A8" s="5" t="s">
        <v>5</v>
      </c>
      <c r="B8" s="20">
        <v>18</v>
      </c>
    </row>
    <row r="9" spans="1:2" x14ac:dyDescent="0.3">
      <c r="A9" s="5" t="s">
        <v>6</v>
      </c>
      <c r="B9" s="20">
        <v>67</v>
      </c>
    </row>
    <row r="10" spans="1:2" x14ac:dyDescent="0.3">
      <c r="A10" s="5" t="s">
        <v>7</v>
      </c>
      <c r="B10" s="21">
        <v>0.06</v>
      </c>
    </row>
    <row r="11" spans="1:2" x14ac:dyDescent="0.3">
      <c r="B11" s="22"/>
    </row>
    <row r="12" spans="1:2" x14ac:dyDescent="0.3">
      <c r="A12" s="3" t="s">
        <v>8</v>
      </c>
      <c r="B12" s="23"/>
    </row>
    <row r="13" spans="1:2" x14ac:dyDescent="0.3">
      <c r="A13" s="5" t="s">
        <v>9</v>
      </c>
      <c r="B13" s="21">
        <v>0.01</v>
      </c>
    </row>
    <row r="14" spans="1:2" x14ac:dyDescent="0.3">
      <c r="A14" s="5" t="s">
        <v>10</v>
      </c>
      <c r="B14" s="24">
        <f>B10-B13</f>
        <v>4.9999999999999996E-2</v>
      </c>
    </row>
    <row r="15" spans="1:2" ht="28.2" x14ac:dyDescent="0.3">
      <c r="A15" s="16" t="s">
        <v>11</v>
      </c>
      <c r="B15" s="21">
        <v>0.25</v>
      </c>
    </row>
    <row r="16" spans="1:2" x14ac:dyDescent="0.3">
      <c r="B16" s="22"/>
    </row>
    <row r="17" spans="1:2" x14ac:dyDescent="0.3">
      <c r="A17" s="3" t="s">
        <v>12</v>
      </c>
      <c r="B17" s="23"/>
    </row>
    <row r="18" spans="1:2" x14ac:dyDescent="0.3">
      <c r="A18" s="5" t="s">
        <v>13</v>
      </c>
      <c r="B18" s="21">
        <v>2.5000000000000001E-3</v>
      </c>
    </row>
    <row r="19" spans="1:2" x14ac:dyDescent="0.3">
      <c r="A19" s="5" t="s">
        <v>10</v>
      </c>
      <c r="B19" s="24">
        <f>B10-B18</f>
        <v>5.7499999999999996E-2</v>
      </c>
    </row>
    <row r="20" spans="1:2" ht="28.2" x14ac:dyDescent="0.3">
      <c r="A20" s="16" t="s">
        <v>14</v>
      </c>
      <c r="B20" s="21">
        <v>0.26374999999999998</v>
      </c>
    </row>
    <row r="22" spans="1:2" x14ac:dyDescent="0.3">
      <c r="A22" s="3" t="s">
        <v>15</v>
      </c>
      <c r="B22" s="4"/>
    </row>
    <row r="23" spans="1:2" x14ac:dyDescent="0.3">
      <c r="A23" s="5" t="s">
        <v>16</v>
      </c>
      <c r="B23" s="17">
        <f>B9-B7</f>
        <v>61</v>
      </c>
    </row>
    <row r="24" spans="1:2" x14ac:dyDescent="0.3">
      <c r="A24" s="5" t="s">
        <v>17</v>
      </c>
      <c r="B24" s="17">
        <f>B8-B7</f>
        <v>12</v>
      </c>
    </row>
    <row r="25" spans="1:2" x14ac:dyDescent="0.3">
      <c r="A25" s="5" t="s">
        <v>18</v>
      </c>
      <c r="B25" s="18">
        <f>B14/12</f>
        <v>4.1666666666666666E-3</v>
      </c>
    </row>
    <row r="26" spans="1:2" x14ac:dyDescent="0.3">
      <c r="A26" s="5" t="s">
        <v>19</v>
      </c>
      <c r="B26" s="18">
        <f>B19/12</f>
        <v>4.7916666666666663E-3</v>
      </c>
    </row>
    <row r="29" spans="1:2" x14ac:dyDescent="0.3">
      <c r="A29" s="6" t="s">
        <v>20</v>
      </c>
    </row>
    <row r="30" spans="1:2" x14ac:dyDescent="0.3">
      <c r="A30" s="2" t="s">
        <v>21</v>
      </c>
    </row>
    <row r="31" spans="1:2" x14ac:dyDescent="0.3">
      <c r="A31" s="2" t="s">
        <v>22</v>
      </c>
    </row>
    <row r="32" spans="1:2" x14ac:dyDescent="0.3">
      <c r="A32" s="2" t="s">
        <v>23</v>
      </c>
    </row>
    <row r="33" spans="1:1" x14ac:dyDescent="0.3">
      <c r="A33" s="2" t="s">
        <v>24</v>
      </c>
    </row>
    <row r="34" spans="1:1" x14ac:dyDescent="0.3">
      <c r="A34" s="2" t="s">
        <v>25</v>
      </c>
    </row>
    <row r="35" spans="1:1" x14ac:dyDescent="0.3">
      <c r="A35" s="2" t="s">
        <v>26</v>
      </c>
    </row>
    <row r="36" spans="1:1" x14ac:dyDescent="0.3">
      <c r="A36" s="2" t="s">
        <v>27</v>
      </c>
    </row>
    <row r="37" spans="1:1" x14ac:dyDescent="0.3">
      <c r="A37" s="2" t="s">
        <v>28</v>
      </c>
    </row>
    <row r="38" spans="1:1" x14ac:dyDescent="0.3">
      <c r="A38" s="2" t="s">
        <v>29</v>
      </c>
    </row>
    <row r="39" spans="1:1" x14ac:dyDescent="0.3">
      <c r="A39" s="2" t="s">
        <v>30</v>
      </c>
    </row>
    <row r="40" spans="1:1" x14ac:dyDescent="0.3">
      <c r="A40" s="2" t="s">
        <v>31</v>
      </c>
    </row>
  </sheetData>
  <sheetProtection algorithmName="SHA-512" hashValue="7wz5nwrJUmnww05YW15WtpP394yC43RF8/HgtwWriYZhl3LN4btla/1no4RCywyV5aV8ApuaQgMRKvvm48n49A==" saltValue="36TNVD/Dm6dajg2SR99lnA==" spinCount="100000" sheet="1" objects="1" scenarios="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4"/>
  <sheetViews>
    <sheetView showGridLines="0" zoomScaleNormal="100" workbookViewId="0">
      <pane ySplit="3" topLeftCell="A4" activePane="bottomLeft" state="frozen"/>
      <selection pane="bottomLeft" activeCell="E12" sqref="E12"/>
    </sheetView>
  </sheetViews>
  <sheetFormatPr baseColWidth="10" defaultColWidth="8.6640625" defaultRowHeight="14.4" x14ac:dyDescent="0.3"/>
  <cols>
    <col min="1" max="1" width="9.88671875" customWidth="1"/>
    <col min="2" max="2" width="9.88671875" bestFit="1" customWidth="1"/>
    <col min="3" max="4" width="16" customWidth="1"/>
    <col min="5" max="5" width="18" customWidth="1"/>
    <col min="6" max="6" width="20" customWidth="1"/>
  </cols>
  <sheetData>
    <row r="1" spans="1:6" ht="17.399999999999999" x14ac:dyDescent="0.3">
      <c r="A1" s="1" t="s">
        <v>8</v>
      </c>
    </row>
    <row r="3" spans="1:6" ht="41.4" x14ac:dyDescent="0.3">
      <c r="A3" s="7" t="s">
        <v>32</v>
      </c>
      <c r="B3" s="7" t="s">
        <v>33</v>
      </c>
      <c r="C3" s="7" t="s">
        <v>34</v>
      </c>
      <c r="D3" s="7" t="s">
        <v>35</v>
      </c>
      <c r="E3" s="7" t="s">
        <v>36</v>
      </c>
      <c r="F3" s="7" t="s">
        <v>37</v>
      </c>
    </row>
    <row r="4" spans="1:6" x14ac:dyDescent="0.3">
      <c r="A4" s="8">
        <v>1</v>
      </c>
      <c r="B4" s="8">
        <f>Annahmen!$B$7+A4</f>
        <v>7</v>
      </c>
      <c r="C4" s="9">
        <f>Annahmen!$B$5*12</f>
        <v>1200</v>
      </c>
      <c r="D4" s="9">
        <f>IF(A4&lt;=Annahmen!$B$24,Annahmen!$B$6*12,0)</f>
        <v>120</v>
      </c>
      <c r="E4" s="9">
        <f>C4</f>
        <v>1200</v>
      </c>
      <c r="F4" s="9">
        <f>(0)*(1+Annahmen!$B$25)^12+Annahmen!$B$5*(((1+Annahmen!$B$25)^12-1)/Annahmen!$B$25)</f>
        <v>1227.8855491616021</v>
      </c>
    </row>
    <row r="5" spans="1:6" x14ac:dyDescent="0.3">
      <c r="A5" s="8">
        <v>2</v>
      </c>
      <c r="B5" s="8">
        <f>Annahmen!$B$7+A5</f>
        <v>8</v>
      </c>
      <c r="C5" s="9">
        <f>Annahmen!$B$5*12</f>
        <v>1200</v>
      </c>
      <c r="D5" s="9">
        <f>IF(A5&lt;=Annahmen!$B$24,Annahmen!$B$6*12,0)</f>
        <v>120</v>
      </c>
      <c r="E5" s="9">
        <f t="shared" ref="E5:E36" si="0">E4+C5</f>
        <v>2400</v>
      </c>
      <c r="F5" s="9">
        <f>(F4)*(1+Annahmen!$B$25)^12+Annahmen!$B$5*(((1+Annahmen!$B$25)^12-1)/Annahmen!$B$25)</f>
        <v>2518.592053399866</v>
      </c>
    </row>
    <row r="6" spans="1:6" x14ac:dyDescent="0.3">
      <c r="A6" s="8">
        <v>3</v>
      </c>
      <c r="B6" s="8">
        <f>Annahmen!$B$7+A6</f>
        <v>9</v>
      </c>
      <c r="C6" s="9">
        <f>Annahmen!$B$5*12</f>
        <v>1200</v>
      </c>
      <c r="D6" s="9">
        <f>IF(A6&lt;=Annahmen!$B$24,Annahmen!$B$6*12,0)</f>
        <v>120</v>
      </c>
      <c r="E6" s="9">
        <f t="shared" si="0"/>
        <v>3600</v>
      </c>
      <c r="F6" s="9">
        <f>(F5)*(1+Annahmen!$B$25)^12+Annahmen!$B$5*(((1+Annahmen!$B$25)^12-1)/Annahmen!$B$25)</f>
        <v>3875.333552003257</v>
      </c>
    </row>
    <row r="7" spans="1:6" x14ac:dyDescent="0.3">
      <c r="A7" s="8">
        <v>4</v>
      </c>
      <c r="B7" s="8">
        <f>Annahmen!$B$7+A7</f>
        <v>10</v>
      </c>
      <c r="C7" s="9">
        <f>Annahmen!$B$5*12</f>
        <v>1200</v>
      </c>
      <c r="D7" s="9">
        <f>IF(A7&lt;=Annahmen!$B$24,Annahmen!$B$6*12,0)</f>
        <v>120</v>
      </c>
      <c r="E7" s="9">
        <f t="shared" si="0"/>
        <v>4800</v>
      </c>
      <c r="F7" s="9">
        <f>(F6)*(1+Annahmen!$B$25)^12+Annahmen!$B$5*(((1+Annahmen!$B$25)^12-1)/Annahmen!$B$25)</f>
        <v>5301.4885206101053</v>
      </c>
    </row>
    <row r="8" spans="1:6" x14ac:dyDescent="0.3">
      <c r="A8" s="8">
        <v>5</v>
      </c>
      <c r="B8" s="8">
        <f>Annahmen!$B$7+A8</f>
        <v>11</v>
      </c>
      <c r="C8" s="9">
        <f>Annahmen!$B$5*12</f>
        <v>1200</v>
      </c>
      <c r="D8" s="9">
        <f>IF(A8&lt;=Annahmen!$B$24,Annahmen!$B$6*12,0)</f>
        <v>120</v>
      </c>
      <c r="E8" s="9">
        <f t="shared" si="0"/>
        <v>6000</v>
      </c>
      <c r="F8" s="9">
        <f>(F7)*(1+Annahmen!$B$25)^12+Annahmen!$B$5*(((1+Annahmen!$B$25)^12-1)/Annahmen!$B$25)</f>
        <v>6800.6082840843437</v>
      </c>
    </row>
    <row r="9" spans="1:6" x14ac:dyDescent="0.3">
      <c r="A9" s="8">
        <v>6</v>
      </c>
      <c r="B9" s="8">
        <f>Annahmen!$B$7+A9</f>
        <v>12</v>
      </c>
      <c r="C9" s="9">
        <f>Annahmen!$B$5*12</f>
        <v>1200</v>
      </c>
      <c r="D9" s="9">
        <f>IF(A9&lt;=Annahmen!$B$24,Annahmen!$B$6*12,0)</f>
        <v>120</v>
      </c>
      <c r="E9" s="9">
        <f t="shared" si="0"/>
        <v>7200</v>
      </c>
      <c r="F9" s="9">
        <f>(F8)*(1+Annahmen!$B$25)^12+Annahmen!$B$5*(((1+Annahmen!$B$25)^12-1)/Annahmen!$B$25)</f>
        <v>8376.4258598099386</v>
      </c>
    </row>
    <row r="10" spans="1:6" x14ac:dyDescent="0.3">
      <c r="A10" s="8">
        <v>7</v>
      </c>
      <c r="B10" s="8">
        <f>Annahmen!$B$7+A10</f>
        <v>13</v>
      </c>
      <c r="C10" s="9">
        <f>Annahmen!$B$5*12</f>
        <v>1200</v>
      </c>
      <c r="D10" s="9">
        <f>IF(A10&lt;=Annahmen!$B$24,Annahmen!$B$6*12,0)</f>
        <v>120</v>
      </c>
      <c r="E10" s="9">
        <f t="shared" si="0"/>
        <v>8400</v>
      </c>
      <c r="F10" s="9">
        <f>(F9)*(1+Annahmen!$B$25)^12+Annahmen!$B$5*(((1+Annahmen!$B$25)^12-1)/Annahmen!$B$25)</f>
        <v>10032.865253425047</v>
      </c>
    </row>
    <row r="11" spans="1:6" x14ac:dyDescent="0.3">
      <c r="A11" s="8">
        <v>8</v>
      </c>
      <c r="B11" s="8">
        <f>Annahmen!$B$7+A11</f>
        <v>14</v>
      </c>
      <c r="C11" s="9">
        <f>Annahmen!$B$5*12</f>
        <v>1200</v>
      </c>
      <c r="D11" s="9">
        <f>IF(A11&lt;=Annahmen!$B$24,Annahmen!$B$6*12,0)</f>
        <v>120</v>
      </c>
      <c r="E11" s="9">
        <f t="shared" si="0"/>
        <v>9600</v>
      </c>
      <c r="F11" s="9">
        <f>(F10)*(1+Annahmen!$B$25)^12+Annahmen!$B$5*(((1+Annahmen!$B$25)^12-1)/Annahmen!$B$25)</f>
        <v>11774.051230143572</v>
      </c>
    </row>
    <row r="12" spans="1:6" x14ac:dyDescent="0.3">
      <c r="A12" s="8">
        <v>9</v>
      </c>
      <c r="B12" s="8">
        <f>Annahmen!$B$7+A12</f>
        <v>15</v>
      </c>
      <c r="C12" s="9">
        <f>Annahmen!$B$5*12</f>
        <v>1200</v>
      </c>
      <c r="D12" s="9">
        <f>IF(A12&lt;=Annahmen!$B$24,Annahmen!$B$6*12,0)</f>
        <v>120</v>
      </c>
      <c r="E12" s="9">
        <f t="shared" si="0"/>
        <v>10800</v>
      </c>
      <c r="F12" s="9">
        <f>(F11)*(1+Annahmen!$B$25)^12+Annahmen!$B$5*(((1+Annahmen!$B$25)^12-1)/Annahmen!$B$25)</f>
        <v>13604.319585996076</v>
      </c>
    </row>
    <row r="13" spans="1:6" x14ac:dyDescent="0.3">
      <c r="A13" s="8">
        <v>10</v>
      </c>
      <c r="B13" s="8">
        <f>Annahmen!$B$7+A13</f>
        <v>16</v>
      </c>
      <c r="C13" s="9">
        <f>Annahmen!$B$5*12</f>
        <v>1200</v>
      </c>
      <c r="D13" s="9">
        <f>IF(A13&lt;=Annahmen!$B$24,Annahmen!$B$6*12,0)</f>
        <v>120</v>
      </c>
      <c r="E13" s="9">
        <f t="shared" si="0"/>
        <v>12000</v>
      </c>
      <c r="F13" s="9">
        <f>(F12)*(1+Annahmen!$B$25)^12+Annahmen!$B$5*(((1+Annahmen!$B$25)^12-1)/Annahmen!$B$25)</f>
        <v>15528.227944566874</v>
      </c>
    </row>
    <row r="14" spans="1:6" x14ac:dyDescent="0.3">
      <c r="A14" s="8">
        <v>11</v>
      </c>
      <c r="B14" s="8">
        <f>Annahmen!$B$7+A14</f>
        <v>17</v>
      </c>
      <c r="C14" s="9">
        <f>Annahmen!$B$5*12</f>
        <v>1200</v>
      </c>
      <c r="D14" s="9">
        <f>IF(A14&lt;=Annahmen!$B$24,Annahmen!$B$6*12,0)</f>
        <v>120</v>
      </c>
      <c r="E14" s="9">
        <f t="shared" si="0"/>
        <v>13200</v>
      </c>
      <c r="F14" s="9">
        <f>(F13)*(1+Annahmen!$B$25)^12+Annahmen!$B$5*(((1+Annahmen!$B$25)^12-1)/Annahmen!$B$25)</f>
        <v>17550.567106112685</v>
      </c>
    </row>
    <row r="15" spans="1:6" x14ac:dyDescent="0.3">
      <c r="A15" s="8">
        <v>12</v>
      </c>
      <c r="B15" s="8">
        <f>Annahmen!$B$7+A15</f>
        <v>18</v>
      </c>
      <c r="C15" s="9">
        <f>Annahmen!$B$5*12</f>
        <v>1200</v>
      </c>
      <c r="D15" s="9">
        <f>IF(A15&lt;=Annahmen!$B$24,Annahmen!$B$6*12,0)</f>
        <v>120</v>
      </c>
      <c r="E15" s="9">
        <f t="shared" si="0"/>
        <v>14400</v>
      </c>
      <c r="F15" s="9">
        <f>(F14)*(1+Annahmen!$B$25)^12+Annahmen!$B$5*(((1+Annahmen!$B$25)^12-1)/Annahmen!$B$25)</f>
        <v>19676.372977323732</v>
      </c>
    </row>
    <row r="16" spans="1:6" x14ac:dyDescent="0.3">
      <c r="A16" s="8">
        <v>13</v>
      </c>
      <c r="B16" s="8">
        <f>Annahmen!$B$7+A16</f>
        <v>19</v>
      </c>
      <c r="C16" s="9">
        <f>Annahmen!$B$5*12</f>
        <v>1200</v>
      </c>
      <c r="D16" s="9">
        <f>IF(A16&lt;=Annahmen!$B$24,Annahmen!$B$6*12,0)</f>
        <v>0</v>
      </c>
      <c r="E16" s="9">
        <f t="shared" si="0"/>
        <v>15600</v>
      </c>
      <c r="F16" s="9">
        <f>(F15)*(1+Annahmen!$B$25)^12+Annahmen!$B$5*(((1+Annahmen!$B$25)^12-1)/Annahmen!$B$25)</f>
        <v>21910.939111434069</v>
      </c>
    </row>
    <row r="17" spans="1:6" x14ac:dyDescent="0.3">
      <c r="A17" s="8">
        <v>14</v>
      </c>
      <c r="B17" s="8">
        <f>Annahmen!$B$7+A17</f>
        <v>20</v>
      </c>
      <c r="C17" s="9">
        <f>Annahmen!$B$5*12</f>
        <v>1200</v>
      </c>
      <c r="D17" s="9">
        <f>IF(A17&lt;=Annahmen!$B$24,Annahmen!$B$6*12,0)</f>
        <v>0</v>
      </c>
      <c r="E17" s="9">
        <f t="shared" si="0"/>
        <v>16800</v>
      </c>
      <c r="F17" s="9">
        <f>(F16)*(1+Annahmen!$B$25)^12+Annahmen!$B$5*(((1+Annahmen!$B$25)^12-1)/Annahmen!$B$25)</f>
        <v>24259.829889907738</v>
      </c>
    </row>
    <row r="18" spans="1:6" x14ac:dyDescent="0.3">
      <c r="A18" s="8">
        <v>15</v>
      </c>
      <c r="B18" s="8">
        <f>Annahmen!$B$7+A18</f>
        <v>21</v>
      </c>
      <c r="C18" s="9">
        <f>Annahmen!$B$5*12</f>
        <v>1200</v>
      </c>
      <c r="D18" s="9">
        <f>IF(A18&lt;=Annahmen!$B$24,Annahmen!$B$6*12,0)</f>
        <v>0</v>
      </c>
      <c r="E18" s="9">
        <f t="shared" si="0"/>
        <v>18000</v>
      </c>
      <c r="F18" s="9">
        <f>(F17)*(1+Annahmen!$B$25)^12+Annahmen!$B$5*(((1+Annahmen!$B$25)^12-1)/Annahmen!$B$25)</f>
        <v>26728.894378525023</v>
      </c>
    </row>
    <row r="19" spans="1:6" x14ac:dyDescent="0.3">
      <c r="A19" s="8">
        <v>16</v>
      </c>
      <c r="B19" s="8">
        <f>Annahmen!$B$7+A19</f>
        <v>22</v>
      </c>
      <c r="C19" s="9">
        <f>Annahmen!$B$5*12</f>
        <v>1200</v>
      </c>
      <c r="D19" s="9">
        <f>IF(A19&lt;=Annahmen!$B$24,Annahmen!$B$6*12,0)</f>
        <v>0</v>
      </c>
      <c r="E19" s="9">
        <f t="shared" si="0"/>
        <v>19200</v>
      </c>
      <c r="F19" s="9">
        <f>(F18)*(1+Annahmen!$B$25)^12+Annahmen!$B$5*(((1+Annahmen!$B$25)^12-1)/Annahmen!$B$25)</f>
        <v>29324.280892372361</v>
      </c>
    </row>
    <row r="20" spans="1:6" x14ac:dyDescent="0.3">
      <c r="A20" s="8">
        <v>17</v>
      </c>
      <c r="B20" s="8">
        <f>Annahmen!$B$7+A20</f>
        <v>23</v>
      </c>
      <c r="C20" s="9">
        <f>Annahmen!$B$5*12</f>
        <v>1200</v>
      </c>
      <c r="D20" s="9">
        <f>IF(A20&lt;=Annahmen!$B$24,Annahmen!$B$6*12,0)</f>
        <v>0</v>
      </c>
      <c r="E20" s="9">
        <f t="shared" si="0"/>
        <v>20400</v>
      </c>
      <c r="F20" s="9">
        <f>(F19)*(1+Annahmen!$B$25)^12+Annahmen!$B$5*(((1+Annahmen!$B$25)^12-1)/Annahmen!$B$25)</f>
        <v>32052.452306004783</v>
      </c>
    </row>
    <row r="21" spans="1:6" x14ac:dyDescent="0.3">
      <c r="A21" s="8">
        <v>18</v>
      </c>
      <c r="B21" s="8">
        <f>Annahmen!$B$7+A21</f>
        <v>24</v>
      </c>
      <c r="C21" s="9">
        <f>Annahmen!$B$5*12</f>
        <v>1200</v>
      </c>
      <c r="D21" s="9">
        <f>IF(A21&lt;=Annahmen!$B$24,Annahmen!$B$6*12,0)</f>
        <v>0</v>
      </c>
      <c r="E21" s="9">
        <f t="shared" si="0"/>
        <v>21600</v>
      </c>
      <c r="F21" s="9">
        <f>(F20)*(1+Annahmen!$B$25)^12+Annahmen!$B$5*(((1+Annahmen!$B$25)^12-1)/Annahmen!$B$25)</f>
        <v>34920.202146905336</v>
      </c>
    </row>
    <row r="22" spans="1:6" x14ac:dyDescent="0.3">
      <c r="A22" s="8">
        <v>19</v>
      </c>
      <c r="B22" s="8">
        <f>Annahmen!$B$7+A22</f>
        <v>25</v>
      </c>
      <c r="C22" s="9">
        <f>Annahmen!$B$5*12</f>
        <v>1200</v>
      </c>
      <c r="D22" s="9">
        <f>IF(A22&lt;=Annahmen!$B$24,Annahmen!$B$6*12,0)</f>
        <v>0</v>
      </c>
      <c r="E22" s="9">
        <f t="shared" si="0"/>
        <v>22800</v>
      </c>
      <c r="F22" s="9">
        <f>(F21)*(1+Annahmen!$B$25)^12+Annahmen!$B$5*(((1+Annahmen!$B$25)^12-1)/Annahmen!$B$25)</f>
        <v>37934.671512316403</v>
      </c>
    </row>
    <row r="23" spans="1:6" x14ac:dyDescent="0.3">
      <c r="A23" s="8">
        <v>20</v>
      </c>
      <c r="B23" s="8">
        <f>Annahmen!$B$7+A23</f>
        <v>26</v>
      </c>
      <c r="C23" s="9">
        <f>Annahmen!$B$5*12</f>
        <v>1200</v>
      </c>
      <c r="D23" s="9">
        <f>IF(A23&lt;=Annahmen!$B$24,Annahmen!$B$6*12,0)</f>
        <v>0</v>
      </c>
      <c r="E23" s="9">
        <f t="shared" si="0"/>
        <v>24000</v>
      </c>
      <c r="F23" s="9">
        <f>(F22)*(1+Annahmen!$B$25)^12+Annahmen!$B$5*(((1+Annahmen!$B$25)^12-1)/Annahmen!$B$25)</f>
        <v>41103.366851568244</v>
      </c>
    </row>
    <row r="24" spans="1:6" x14ac:dyDescent="0.3">
      <c r="A24" s="8">
        <v>21</v>
      </c>
      <c r="B24" s="8">
        <f>Annahmen!$B$7+A24</f>
        <v>27</v>
      </c>
      <c r="C24" s="9">
        <f>Annahmen!$B$5*12</f>
        <v>1200</v>
      </c>
      <c r="D24" s="9">
        <f>IF(A24&lt;=Annahmen!$B$24,Annahmen!$B$6*12,0)</f>
        <v>0</v>
      </c>
      <c r="E24" s="9">
        <f t="shared" si="0"/>
        <v>25200</v>
      </c>
      <c r="F24" s="9">
        <f>(F23)*(1+Annahmen!$B$25)^12+Annahmen!$B$5*(((1+Annahmen!$B$25)^12-1)/Annahmen!$B$25)</f>
        <v>44434.178658185207</v>
      </c>
    </row>
    <row r="25" spans="1:6" x14ac:dyDescent="0.3">
      <c r="A25" s="8">
        <v>22</v>
      </c>
      <c r="B25" s="8">
        <f>Annahmen!$B$7+A25</f>
        <v>28</v>
      </c>
      <c r="C25" s="9">
        <f>Annahmen!$B$5*12</f>
        <v>1200</v>
      </c>
      <c r="D25" s="9">
        <f>IF(A25&lt;=Annahmen!$B$24,Annahmen!$B$6*12,0)</f>
        <v>0</v>
      </c>
      <c r="E25" s="9">
        <f t="shared" si="0"/>
        <v>26400</v>
      </c>
      <c r="F25" s="9">
        <f>(F24)*(1+Annahmen!$B$25)^12+Annahmen!$B$5*(((1+Annahmen!$B$25)^12-1)/Annahmen!$B$25)</f>
        <v>47935.401118315582</v>
      </c>
    </row>
    <row r="26" spans="1:6" x14ac:dyDescent="0.3">
      <c r="A26" s="8">
        <v>23</v>
      </c>
      <c r="B26" s="8">
        <f>Annahmen!$B$7+A26</f>
        <v>29</v>
      </c>
      <c r="C26" s="9">
        <f>Annahmen!$B$5*12</f>
        <v>1200</v>
      </c>
      <c r="D26" s="9">
        <f>IF(A26&lt;=Annahmen!$B$24,Annahmen!$B$6*12,0)</f>
        <v>0</v>
      </c>
      <c r="E26" s="9">
        <f t="shared" si="0"/>
        <v>27600</v>
      </c>
      <c r="F26" s="9">
        <f>(F25)*(1+Annahmen!$B$25)^12+Annahmen!$B$5*(((1+Annahmen!$B$25)^12-1)/Annahmen!$B$25)</f>
        <v>51615.752764412377</v>
      </c>
    </row>
    <row r="27" spans="1:6" x14ac:dyDescent="0.3">
      <c r="A27" s="8">
        <v>24</v>
      </c>
      <c r="B27" s="8">
        <f>Annahmen!$B$7+A27</f>
        <v>30</v>
      </c>
      <c r="C27" s="9">
        <f>Annahmen!$B$5*12</f>
        <v>1200</v>
      </c>
      <c r="D27" s="9">
        <f>IF(A27&lt;=Annahmen!$B$24,Annahmen!$B$6*12,0)</f>
        <v>0</v>
      </c>
      <c r="E27" s="9">
        <f t="shared" si="0"/>
        <v>28800</v>
      </c>
      <c r="F27" s="9">
        <f>(F26)*(1+Annahmen!$B$25)^12+Annahmen!$B$5*(((1+Annahmen!$B$25)^12-1)/Annahmen!$B$25)</f>
        <v>55484.398185595644</v>
      </c>
    </row>
    <row r="28" spans="1:6" x14ac:dyDescent="0.3">
      <c r="A28" s="8">
        <v>25</v>
      </c>
      <c r="B28" s="8">
        <f>Annahmen!$B$7+A28</f>
        <v>31</v>
      </c>
      <c r="C28" s="9">
        <f>Annahmen!$B$5*12</f>
        <v>1200</v>
      </c>
      <c r="D28" s="9">
        <f>IF(A28&lt;=Annahmen!$B$24,Annahmen!$B$6*12,0)</f>
        <v>0</v>
      </c>
      <c r="E28" s="9">
        <f t="shared" si="0"/>
        <v>30000</v>
      </c>
      <c r="F28" s="9">
        <f>(F27)*(1+Annahmen!$B$25)^12+Annahmen!$B$5*(((1+Annahmen!$B$25)^12-1)/Annahmen!$B$25)</f>
        <v>59550.97084875813</v>
      </c>
    </row>
    <row r="29" spans="1:6" x14ac:dyDescent="0.3">
      <c r="A29" s="8">
        <v>26</v>
      </c>
      <c r="B29" s="8">
        <f>Annahmen!$B$7+A29</f>
        <v>32</v>
      </c>
      <c r="C29" s="9">
        <f>Annahmen!$B$5*12</f>
        <v>1200</v>
      </c>
      <c r="D29" s="9">
        <f>IF(A29&lt;=Annahmen!$B$24,Annahmen!$B$6*12,0)</f>
        <v>0</v>
      </c>
      <c r="E29" s="9">
        <f t="shared" si="0"/>
        <v>31200</v>
      </c>
      <c r="F29" s="9">
        <f>(F28)*(1+Annahmen!$B$25)^12+Annahmen!$B$5*(((1+Annahmen!$B$25)^12-1)/Annahmen!$B$25)</f>
        <v>63825.597087241986</v>
      </c>
    </row>
    <row r="30" spans="1:6" x14ac:dyDescent="0.3">
      <c r="A30" s="8">
        <v>27</v>
      </c>
      <c r="B30" s="8">
        <f>Annahmen!$B$7+A30</f>
        <v>33</v>
      </c>
      <c r="C30" s="9">
        <f>Annahmen!$B$5*12</f>
        <v>1200</v>
      </c>
      <c r="D30" s="9">
        <f>IF(A30&lt;=Annahmen!$B$24,Annahmen!$B$6*12,0)</f>
        <v>0</v>
      </c>
      <c r="E30" s="9">
        <f t="shared" si="0"/>
        <v>32400</v>
      </c>
      <c r="F30" s="9">
        <f>(F29)*(1+Annahmen!$B$25)^12+Annahmen!$B$5*(((1+Annahmen!$B$25)^12-1)/Annahmen!$B$25)</f>
        <v>68318.921316821725</v>
      </c>
    </row>
    <row r="31" spans="1:6" x14ac:dyDescent="0.3">
      <c r="A31" s="8">
        <v>28</v>
      </c>
      <c r="B31" s="8">
        <f>Annahmen!$B$7+A31</f>
        <v>34</v>
      </c>
      <c r="C31" s="9">
        <f>Annahmen!$B$5*12</f>
        <v>1200</v>
      </c>
      <c r="D31" s="9">
        <f>IF(A31&lt;=Annahmen!$B$24,Annahmen!$B$6*12,0)</f>
        <v>0</v>
      </c>
      <c r="E31" s="9">
        <f t="shared" si="0"/>
        <v>33600</v>
      </c>
      <c r="F31" s="9">
        <f>(F30)*(1+Annahmen!$B$25)^12+Annahmen!$B$5*(((1+Annahmen!$B$25)^12-1)/Annahmen!$B$25)</f>
        <v>73042.13254178474</v>
      </c>
    </row>
    <row r="32" spans="1:6" x14ac:dyDescent="0.3">
      <c r="A32" s="8">
        <v>29</v>
      </c>
      <c r="B32" s="8">
        <f>Annahmen!$B$7+A32</f>
        <v>35</v>
      </c>
      <c r="C32" s="9">
        <f>Annahmen!$B$5*12</f>
        <v>1200</v>
      </c>
      <c r="D32" s="9">
        <f>IF(A32&lt;=Annahmen!$B$24,Annahmen!$B$6*12,0)</f>
        <v>0</v>
      </c>
      <c r="E32" s="9">
        <f t="shared" si="0"/>
        <v>34800</v>
      </c>
      <c r="F32" s="9">
        <f>(F31)*(1+Annahmen!$B$25)^12+Annahmen!$B$5*(((1+Annahmen!$B$25)^12-1)/Annahmen!$B$25)</f>
        <v>78006.992217113162</v>
      </c>
    </row>
    <row r="33" spans="1:6" x14ac:dyDescent="0.3">
      <c r="A33" s="8">
        <v>30</v>
      </c>
      <c r="B33" s="8">
        <f>Annahmen!$B$7+A33</f>
        <v>36</v>
      </c>
      <c r="C33" s="9">
        <f>Annahmen!$B$5*12</f>
        <v>1200</v>
      </c>
      <c r="D33" s="9">
        <f>IF(A33&lt;=Annahmen!$B$24,Annahmen!$B$6*12,0)</f>
        <v>0</v>
      </c>
      <c r="E33" s="9">
        <f t="shared" si="0"/>
        <v>36000</v>
      </c>
      <c r="F33" s="9">
        <f>(F32)*(1+Annahmen!$B$25)^12+Annahmen!$B$5*(((1+Annahmen!$B$25)^12-1)/Annahmen!$B$25)</f>
        <v>83225.863536147881</v>
      </c>
    </row>
    <row r="34" spans="1:6" x14ac:dyDescent="0.3">
      <c r="A34" s="8">
        <v>31</v>
      </c>
      <c r="B34" s="8">
        <f>Annahmen!$B$7+A34</f>
        <v>37</v>
      </c>
      <c r="C34" s="9">
        <f>Annahmen!$B$5*12</f>
        <v>1200</v>
      </c>
      <c r="D34" s="9">
        <f>IF(A34&lt;=Annahmen!$B$24,Annahmen!$B$6*12,0)</f>
        <v>0</v>
      </c>
      <c r="E34" s="9">
        <f t="shared" si="0"/>
        <v>37200</v>
      </c>
      <c r="F34" s="9">
        <f>(F33)*(1+Annahmen!$B$25)^12+Annahmen!$B$5*(((1+Annahmen!$B$25)^12-1)/Annahmen!$B$25)</f>
        <v>88711.742216664963</v>
      </c>
    </row>
    <row r="35" spans="1:6" x14ac:dyDescent="0.3">
      <c r="A35" s="8">
        <v>32</v>
      </c>
      <c r="B35" s="8">
        <f>Annahmen!$B$7+A35</f>
        <v>38</v>
      </c>
      <c r="C35" s="9">
        <f>Annahmen!$B$5*12</f>
        <v>1200</v>
      </c>
      <c r="D35" s="9">
        <f>IF(A35&lt;=Annahmen!$B$24,Annahmen!$B$6*12,0)</f>
        <v>0</v>
      </c>
      <c r="E35" s="9">
        <f t="shared" si="0"/>
        <v>38400</v>
      </c>
      <c r="F35" s="9">
        <f>(F34)*(1+Annahmen!$B$25)^12+Annahmen!$B$5*(((1+Annahmen!$B$25)^12-1)/Annahmen!$B$25)</f>
        <v>94478.288862026238</v>
      </c>
    </row>
    <row r="36" spans="1:6" x14ac:dyDescent="0.3">
      <c r="A36" s="8">
        <v>33</v>
      </c>
      <c r="B36" s="8">
        <f>Annahmen!$B$7+A36</f>
        <v>39</v>
      </c>
      <c r="C36" s="9">
        <f>Annahmen!$B$5*12</f>
        <v>1200</v>
      </c>
      <c r="D36" s="9">
        <f>IF(A36&lt;=Annahmen!$B$24,Annahmen!$B$6*12,0)</f>
        <v>0</v>
      </c>
      <c r="E36" s="9">
        <f t="shared" si="0"/>
        <v>39600</v>
      </c>
      <c r="F36" s="9">
        <f>(F35)*(1+Annahmen!$B$25)^12+Annahmen!$B$5*(((1+Annahmen!$B$25)^12-1)/Annahmen!$B$25)</f>
        <v>100539.86297798774</v>
      </c>
    </row>
    <row r="37" spans="1:6" x14ac:dyDescent="0.3">
      <c r="A37" s="8">
        <v>34</v>
      </c>
      <c r="B37" s="8">
        <f>Annahmen!$B$7+A37</f>
        <v>40</v>
      </c>
      <c r="C37" s="9">
        <f>Annahmen!$B$5*12</f>
        <v>1200</v>
      </c>
      <c r="D37" s="9">
        <f>IF(A37&lt;=Annahmen!$B$24,Annahmen!$B$6*12,0)</f>
        <v>0</v>
      </c>
      <c r="E37" s="9">
        <f t="shared" ref="E37:E64" si="1">E36+C37</f>
        <v>40800</v>
      </c>
      <c r="F37" s="9">
        <f>(F36)*(1+Annahmen!$B$25)^12+Annahmen!$B$5*(((1+Annahmen!$B$25)^12-1)/Annahmen!$B$25)</f>
        <v>106911.55872987262</v>
      </c>
    </row>
    <row r="38" spans="1:6" x14ac:dyDescent="0.3">
      <c r="A38" s="8">
        <v>35</v>
      </c>
      <c r="B38" s="8">
        <f>Annahmen!$B$7+A38</f>
        <v>41</v>
      </c>
      <c r="C38" s="9">
        <f>Annahmen!$B$5*12</f>
        <v>1200</v>
      </c>
      <c r="D38" s="9">
        <f>IF(A38&lt;=Annahmen!$B$24,Annahmen!$B$6*12,0)</f>
        <v>0</v>
      </c>
      <c r="E38" s="9">
        <f t="shared" si="1"/>
        <v>42000</v>
      </c>
      <c r="F38" s="9">
        <f>(F37)*(1+Annahmen!$B$25)^12+Annahmen!$B$5*(((1+Annahmen!$B$25)^12-1)/Annahmen!$B$25)</f>
        <v>113609.24252914891</v>
      </c>
    </row>
    <row r="39" spans="1:6" x14ac:dyDescent="0.3">
      <c r="A39" s="8">
        <v>36</v>
      </c>
      <c r="B39" s="8">
        <f>Annahmen!$B$7+A39</f>
        <v>42</v>
      </c>
      <c r="C39" s="9">
        <f>Annahmen!$B$5*12</f>
        <v>1200</v>
      </c>
      <c r="D39" s="9">
        <f>IF(A39&lt;=Annahmen!$B$24,Annahmen!$B$6*12,0)</f>
        <v>0</v>
      </c>
      <c r="E39" s="9">
        <f t="shared" si="1"/>
        <v>43200</v>
      </c>
      <c r="F39" s="9">
        <f>(F38)*(1+Annahmen!$B$25)^12+Annahmen!$B$5*(((1+Annahmen!$B$25)^12-1)/Annahmen!$B$25)</f>
        <v>120649.59254300791</v>
      </c>
    </row>
    <row r="40" spans="1:6" x14ac:dyDescent="0.3">
      <c r="A40" s="8">
        <v>37</v>
      </c>
      <c r="B40" s="8">
        <f>Annahmen!$B$7+A40</f>
        <v>43</v>
      </c>
      <c r="C40" s="9">
        <f>Annahmen!$B$5*12</f>
        <v>1200</v>
      </c>
      <c r="D40" s="9">
        <f>IF(A40&lt;=Annahmen!$B$24,Annahmen!$B$6*12,0)</f>
        <v>0</v>
      </c>
      <c r="E40" s="9">
        <f t="shared" si="1"/>
        <v>44400</v>
      </c>
      <c r="F40" s="9">
        <f>(F39)*(1+Annahmen!$B$25)^12+Annahmen!$B$5*(((1+Annahmen!$B$25)^12-1)/Annahmen!$B$25)</f>
        <v>128050.14022532762</v>
      </c>
    </row>
    <row r="41" spans="1:6" x14ac:dyDescent="0.3">
      <c r="A41" s="8">
        <v>38</v>
      </c>
      <c r="B41" s="8">
        <f>Annahmen!$B$7+A41</f>
        <v>44</v>
      </c>
      <c r="C41" s="9">
        <f>Annahmen!$B$5*12</f>
        <v>1200</v>
      </c>
      <c r="D41" s="9">
        <f>IF(A41&lt;=Annahmen!$B$24,Annahmen!$B$6*12,0)</f>
        <v>0</v>
      </c>
      <c r="E41" s="9">
        <f t="shared" si="1"/>
        <v>45600</v>
      </c>
      <c r="F41" s="9">
        <f>(F40)*(1+Annahmen!$B$25)^12+Annahmen!$B$5*(((1+Annahmen!$B$25)^12-1)/Annahmen!$B$25)</f>
        <v>135829.31397243909</v>
      </c>
    </row>
    <row r="42" spans="1:6" x14ac:dyDescent="0.3">
      <c r="A42" s="8">
        <v>39</v>
      </c>
      <c r="B42" s="8">
        <f>Annahmen!$B$7+A42</f>
        <v>45</v>
      </c>
      <c r="C42" s="9">
        <f>Annahmen!$B$5*12</f>
        <v>1200</v>
      </c>
      <c r="D42" s="9">
        <f>IF(A42&lt;=Annahmen!$B$24,Annahmen!$B$6*12,0)</f>
        <v>0</v>
      </c>
      <c r="E42" s="9">
        <f t="shared" si="1"/>
        <v>46800</v>
      </c>
      <c r="F42" s="9">
        <f>(F41)*(1+Annahmen!$B$25)^12+Annahmen!$B$5*(((1+Annahmen!$B$25)^12-1)/Annahmen!$B$25)</f>
        <v>144006.48501240453</v>
      </c>
    </row>
    <row r="43" spans="1:6" x14ac:dyDescent="0.3">
      <c r="A43" s="8">
        <v>40</v>
      </c>
      <c r="B43" s="8">
        <f>Annahmen!$B$7+A43</f>
        <v>46</v>
      </c>
      <c r="C43" s="9">
        <f>Annahmen!$B$5*12</f>
        <v>1200</v>
      </c>
      <c r="D43" s="9">
        <f>IF(A43&lt;=Annahmen!$B$24,Annahmen!$B$6*12,0)</f>
        <v>0</v>
      </c>
      <c r="E43" s="9">
        <f t="shared" si="1"/>
        <v>48000</v>
      </c>
      <c r="F43" s="9">
        <f>(F42)*(1+Annahmen!$B$25)^12+Annahmen!$B$5*(((1+Annahmen!$B$25)^12-1)/Annahmen!$B$25)</f>
        <v>152602.01564207816</v>
      </c>
    </row>
    <row r="44" spans="1:6" x14ac:dyDescent="0.3">
      <c r="A44" s="8">
        <v>41</v>
      </c>
      <c r="B44" s="8">
        <f>Annahmen!$B$7+A44</f>
        <v>47</v>
      </c>
      <c r="C44" s="9">
        <f>Annahmen!$B$5*12</f>
        <v>1200</v>
      </c>
      <c r="D44" s="9">
        <f>IF(A44&lt;=Annahmen!$B$24,Annahmen!$B$6*12,0)</f>
        <v>0</v>
      </c>
      <c r="E44" s="9">
        <f t="shared" si="1"/>
        <v>49200</v>
      </c>
      <c r="F44" s="9">
        <f>(F43)*(1+Annahmen!$B$25)^12+Annahmen!$B$5*(((1+Annahmen!$B$25)^12-1)/Annahmen!$B$25)</f>
        <v>161637.30993206645</v>
      </c>
    </row>
    <row r="45" spans="1:6" x14ac:dyDescent="0.3">
      <c r="A45" s="8">
        <v>42</v>
      </c>
      <c r="B45" s="8">
        <f>Annahmen!$B$7+A45</f>
        <v>48</v>
      </c>
      <c r="C45" s="9">
        <f>Annahmen!$B$5*12</f>
        <v>1200</v>
      </c>
      <c r="D45" s="9">
        <f>IF(A45&lt;=Annahmen!$B$24,Annahmen!$B$6*12,0)</f>
        <v>0</v>
      </c>
      <c r="E45" s="9">
        <f t="shared" si="1"/>
        <v>50400</v>
      </c>
      <c r="F45" s="9">
        <f>(F44)*(1+Annahmen!$B$25)^12+Annahmen!$B$5*(((1+Annahmen!$B$25)^12-1)/Annahmen!$B$25)</f>
        <v>171134.86702585054</v>
      </c>
    </row>
    <row r="46" spans="1:6" x14ac:dyDescent="0.3">
      <c r="A46" s="8">
        <v>43</v>
      </c>
      <c r="B46" s="8">
        <f>Annahmen!$B$7+A46</f>
        <v>49</v>
      </c>
      <c r="C46" s="9">
        <f>Annahmen!$B$5*12</f>
        <v>1200</v>
      </c>
      <c r="D46" s="9">
        <f>IF(A46&lt;=Annahmen!$B$24,Annahmen!$B$6*12,0)</f>
        <v>0</v>
      </c>
      <c r="E46" s="9">
        <f t="shared" si="1"/>
        <v>51600</v>
      </c>
      <c r="F46" s="9">
        <f>(F45)*(1+Annahmen!$B$25)^12+Annahmen!$B$5*(((1+Annahmen!$B$25)^12-1)/Annahmen!$B$25)</f>
        <v>181118.33716579276</v>
      </c>
    </row>
    <row r="47" spans="1:6" x14ac:dyDescent="0.3">
      <c r="A47" s="8">
        <v>44</v>
      </c>
      <c r="B47" s="8">
        <f>Annahmen!$B$7+A47</f>
        <v>50</v>
      </c>
      <c r="C47" s="9">
        <f>Annahmen!$B$5*12</f>
        <v>1200</v>
      </c>
      <c r="D47" s="9">
        <f>IF(A47&lt;=Annahmen!$B$24,Annahmen!$B$6*12,0)</f>
        <v>0</v>
      </c>
      <c r="E47" s="9">
        <f t="shared" si="1"/>
        <v>52800</v>
      </c>
      <c r="F47" s="9">
        <f>(F46)*(1+Annahmen!$B$25)^12+Annahmen!$B$5*(((1+Annahmen!$B$25)^12-1)/Annahmen!$B$25)</f>
        <v>191612.58058554004</v>
      </c>
    </row>
    <row r="48" spans="1:6" x14ac:dyDescent="0.3">
      <c r="A48" s="8">
        <v>45</v>
      </c>
      <c r="B48" s="8">
        <f>Annahmen!$B$7+A48</f>
        <v>51</v>
      </c>
      <c r="C48" s="9">
        <f>Annahmen!$B$5*12</f>
        <v>1200</v>
      </c>
      <c r="D48" s="9">
        <f>IF(A48&lt;=Annahmen!$B$24,Annahmen!$B$6*12,0)</f>
        <v>0</v>
      </c>
      <c r="E48" s="9">
        <f t="shared" si="1"/>
        <v>54000</v>
      </c>
      <c r="F48" s="9">
        <f>(F47)*(1+Annahmen!$B$25)^12+Annahmen!$B$5*(((1+Annahmen!$B$25)^12-1)/Annahmen!$B$25)</f>
        <v>202643.72941547446</v>
      </c>
    </row>
    <row r="49" spans="1:6" x14ac:dyDescent="0.3">
      <c r="A49" s="8">
        <v>46</v>
      </c>
      <c r="B49" s="8">
        <f>Annahmen!$B$7+A49</f>
        <v>52</v>
      </c>
      <c r="C49" s="9">
        <f>Annahmen!$B$5*12</f>
        <v>1200</v>
      </c>
      <c r="D49" s="9">
        <f>IF(A49&lt;=Annahmen!$B$24,Annahmen!$B$6*12,0)</f>
        <v>0</v>
      </c>
      <c r="E49" s="9">
        <f t="shared" si="1"/>
        <v>55200</v>
      </c>
      <c r="F49" s="9">
        <f>(F48)*(1+Annahmen!$B$25)^12+Annahmen!$B$5*(((1+Annahmen!$B$25)^12-1)/Annahmen!$B$25)</f>
        <v>214239.2527553642</v>
      </c>
    </row>
    <row r="50" spans="1:6" x14ac:dyDescent="0.3">
      <c r="A50" s="8">
        <v>47</v>
      </c>
      <c r="B50" s="8">
        <f>Annahmen!$B$7+A50</f>
        <v>53</v>
      </c>
      <c r="C50" s="9">
        <f>Annahmen!$B$5*12</f>
        <v>1200</v>
      </c>
      <c r="D50" s="9">
        <f>IF(A50&lt;=Annahmen!$B$24,Annahmen!$B$6*12,0)</f>
        <v>0</v>
      </c>
      <c r="E50" s="9">
        <f t="shared" si="1"/>
        <v>56400</v>
      </c>
      <c r="F50" s="9">
        <f>(F49)*(1+Annahmen!$B$25)^12+Annahmen!$B$5*(((1+Annahmen!$B$25)^12-1)/Annahmen!$B$25)</f>
        <v>226428.02507625462</v>
      </c>
    </row>
    <row r="51" spans="1:6" x14ac:dyDescent="0.3">
      <c r="A51" s="8">
        <v>48</v>
      </c>
      <c r="B51" s="8">
        <f>Annahmen!$B$7+A51</f>
        <v>54</v>
      </c>
      <c r="C51" s="9">
        <f>Annahmen!$B$5*12</f>
        <v>1200</v>
      </c>
      <c r="D51" s="9">
        <f>IF(A51&lt;=Annahmen!$B$24,Annahmen!$B$6*12,0)</f>
        <v>0</v>
      </c>
      <c r="E51" s="9">
        <f t="shared" si="1"/>
        <v>57600</v>
      </c>
      <c r="F51" s="9">
        <f>(F50)*(1+Annahmen!$B$25)^12+Annahmen!$B$5*(((1+Annahmen!$B$25)^12-1)/Annahmen!$B$25)</f>
        <v>239240.39812193013</v>
      </c>
    </row>
    <row r="52" spans="1:6" x14ac:dyDescent="0.3">
      <c r="A52" s="8">
        <v>49</v>
      </c>
      <c r="B52" s="8">
        <f>Annahmen!$B$7+A52</f>
        <v>55</v>
      </c>
      <c r="C52" s="9">
        <f>Annahmen!$B$5*12</f>
        <v>1200</v>
      </c>
      <c r="D52" s="9">
        <f>IF(A52&lt;=Annahmen!$B$24,Annahmen!$B$6*12,0)</f>
        <v>0</v>
      </c>
      <c r="E52" s="9">
        <f t="shared" si="1"/>
        <v>58800</v>
      </c>
      <c r="F52" s="9">
        <f>(F51)*(1+Annahmen!$B$25)^12+Annahmen!$B$5*(((1+Annahmen!$B$25)^12-1)/Annahmen!$B$25)</f>
        <v>252708.27648899119</v>
      </c>
    </row>
    <row r="53" spans="1:6" x14ac:dyDescent="0.3">
      <c r="A53" s="8">
        <v>50</v>
      </c>
      <c r="B53" s="8">
        <f>Annahmen!$B$7+A53</f>
        <v>56</v>
      </c>
      <c r="C53" s="9">
        <f>Annahmen!$B$5*12</f>
        <v>1200</v>
      </c>
      <c r="D53" s="9">
        <f>IF(A53&lt;=Annahmen!$B$24,Annahmen!$B$6*12,0)</f>
        <v>0</v>
      </c>
      <c r="E53" s="9">
        <f t="shared" si="1"/>
        <v>60000</v>
      </c>
      <c r="F53" s="9">
        <f>(F52)*(1+Annahmen!$B$25)^12+Annahmen!$B$5*(((1+Annahmen!$B$25)^12-1)/Annahmen!$B$25)</f>
        <v>266865.19707375142</v>
      </c>
    </row>
    <row r="54" spans="1:6" x14ac:dyDescent="0.3">
      <c r="A54" s="8">
        <v>51</v>
      </c>
      <c r="B54" s="8">
        <f>Annahmen!$B$7+A54</f>
        <v>57</v>
      </c>
      <c r="C54" s="9">
        <f>Annahmen!$B$5*12</f>
        <v>1200</v>
      </c>
      <c r="D54" s="9">
        <f>IF(A54&lt;=Annahmen!$B$24,Annahmen!$B$6*12,0)</f>
        <v>0</v>
      </c>
      <c r="E54" s="9">
        <f t="shared" si="1"/>
        <v>61200</v>
      </c>
      <c r="F54" s="9">
        <f>(F53)*(1+Annahmen!$B$25)^12+Annahmen!$B$5*(((1+Annahmen!$B$25)^12-1)/Annahmen!$B$25)</f>
        <v>281746.41258378892</v>
      </c>
    </row>
    <row r="55" spans="1:6" x14ac:dyDescent="0.3">
      <c r="A55" s="8">
        <v>52</v>
      </c>
      <c r="B55" s="8">
        <f>Annahmen!$B$7+A55</f>
        <v>58</v>
      </c>
      <c r="C55" s="9">
        <f>Annahmen!$B$5*12</f>
        <v>1200</v>
      </c>
      <c r="D55" s="9">
        <f>IF(A55&lt;=Annahmen!$B$24,Annahmen!$B$6*12,0)</f>
        <v>0</v>
      </c>
      <c r="E55" s="9">
        <f t="shared" si="1"/>
        <v>62400</v>
      </c>
      <c r="F55" s="9">
        <f>(F54)*(1+Annahmen!$B$25)^12+Annahmen!$B$5*(((1+Annahmen!$B$25)^12-1)/Annahmen!$B$25)</f>
        <v>297388.97932210704</v>
      </c>
    </row>
    <row r="56" spans="1:6" x14ac:dyDescent="0.3">
      <c r="A56" s="8">
        <v>53</v>
      </c>
      <c r="B56" s="8">
        <f>Annahmen!$B$7+A56</f>
        <v>59</v>
      </c>
      <c r="C56" s="9">
        <f>Annahmen!$B$5*12</f>
        <v>1200</v>
      </c>
      <c r="D56" s="9">
        <f>IF(A56&lt;=Annahmen!$B$24,Annahmen!$B$6*12,0)</f>
        <v>0</v>
      </c>
      <c r="E56" s="9">
        <f t="shared" si="1"/>
        <v>63600</v>
      </c>
      <c r="F56" s="9">
        <f>(F55)*(1+Annahmen!$B$25)^12+Annahmen!$B$5*(((1+Annahmen!$B$25)^12-1)/Annahmen!$B$25)</f>
        <v>313831.8494624992</v>
      </c>
    </row>
    <row r="57" spans="1:6" x14ac:dyDescent="0.3">
      <c r="A57" s="8">
        <v>54</v>
      </c>
      <c r="B57" s="8">
        <f>Annahmen!$B$7+A57</f>
        <v>60</v>
      </c>
      <c r="C57" s="9">
        <f>Annahmen!$B$5*12</f>
        <v>1200</v>
      </c>
      <c r="D57" s="9">
        <f>IF(A57&lt;=Annahmen!$B$24,Annahmen!$B$6*12,0)</f>
        <v>0</v>
      </c>
      <c r="E57" s="9">
        <f t="shared" si="1"/>
        <v>64800</v>
      </c>
      <c r="F57" s="9">
        <f>(F56)*(1+Annahmen!$B$25)^12+Annahmen!$B$5*(((1+Annahmen!$B$25)^12-1)/Annahmen!$B$25)</f>
        <v>331115.96804589668</v>
      </c>
    </row>
    <row r="58" spans="1:6" x14ac:dyDescent="0.3">
      <c r="A58" s="8">
        <v>55</v>
      </c>
      <c r="B58" s="8">
        <f>Annahmen!$B$7+A58</f>
        <v>61</v>
      </c>
      <c r="C58" s="9">
        <f>Annahmen!$B$5*12</f>
        <v>1200</v>
      </c>
      <c r="D58" s="9">
        <f>IF(A58&lt;=Annahmen!$B$24,Annahmen!$B$6*12,0)</f>
        <v>0</v>
      </c>
      <c r="E58" s="9">
        <f t="shared" si="1"/>
        <v>66000</v>
      </c>
      <c r="F58" s="9">
        <f>(F57)*(1+Annahmen!$B$25)^12+Annahmen!$B$5*(((1+Annahmen!$B$25)^12-1)/Annahmen!$B$25)</f>
        <v>349284.3749392337</v>
      </c>
    </row>
    <row r="59" spans="1:6" x14ac:dyDescent="0.3">
      <c r="A59" s="8">
        <v>56</v>
      </c>
      <c r="B59" s="8">
        <f>Annahmen!$B$7+A59</f>
        <v>62</v>
      </c>
      <c r="C59" s="9">
        <f>Annahmen!$B$5*12</f>
        <v>1200</v>
      </c>
      <c r="D59" s="9">
        <f>IF(A59&lt;=Annahmen!$B$24,Annahmen!$B$6*12,0)</f>
        <v>0</v>
      </c>
      <c r="E59" s="9">
        <f t="shared" si="1"/>
        <v>67200</v>
      </c>
      <c r="F59" s="9">
        <f>(F58)*(1+Annahmen!$B$25)^12+Annahmen!$B$5*(((1+Annahmen!$B$25)^12-1)/Annahmen!$B$25)</f>
        <v>368382.31201072148</v>
      </c>
    </row>
    <row r="60" spans="1:6" x14ac:dyDescent="0.3">
      <c r="A60" s="8">
        <v>57</v>
      </c>
      <c r="B60" s="8">
        <f>Annahmen!$B$7+A60</f>
        <v>63</v>
      </c>
      <c r="C60" s="9">
        <f>Annahmen!$B$5*12</f>
        <v>1200</v>
      </c>
      <c r="D60" s="9">
        <f>IF(A60&lt;=Annahmen!$B$24,Annahmen!$B$6*12,0)</f>
        <v>0</v>
      </c>
      <c r="E60" s="9">
        <f t="shared" si="1"/>
        <v>68400</v>
      </c>
      <c r="F60" s="9">
        <f>(F59)*(1+Annahmen!$B$25)^12+Annahmen!$B$5*(((1+Annahmen!$B$25)^12-1)/Annahmen!$B$25)</f>
        <v>388457.33578841243</v>
      </c>
    </row>
    <row r="61" spans="1:6" x14ac:dyDescent="0.3">
      <c r="A61" s="8">
        <v>58</v>
      </c>
      <c r="B61" s="8">
        <f>Annahmen!$B$7+A61</f>
        <v>64</v>
      </c>
      <c r="C61" s="9">
        <f>Annahmen!$B$5*12</f>
        <v>1200</v>
      </c>
      <c r="D61" s="9">
        <f>IF(A61&lt;=Annahmen!$B$24,Annahmen!$B$6*12,0)</f>
        <v>0</v>
      </c>
      <c r="E61" s="9">
        <f t="shared" si="1"/>
        <v>69600</v>
      </c>
      <c r="F61" s="9">
        <f>(F60)*(1+Annahmen!$B$25)^12+Annahmen!$B$5*(((1+Annahmen!$B$25)^12-1)/Annahmen!$B$25)</f>
        <v>409559.435882591</v>
      </c>
    </row>
    <row r="62" spans="1:6" x14ac:dyDescent="0.3">
      <c r="A62" s="8">
        <v>59</v>
      </c>
      <c r="B62" s="8">
        <f>Annahmen!$B$7+A62</f>
        <v>65</v>
      </c>
      <c r="C62" s="9">
        <f>Annahmen!$B$5*12</f>
        <v>1200</v>
      </c>
      <c r="D62" s="9">
        <f>IF(A62&lt;=Annahmen!$B$24,Annahmen!$B$6*12,0)</f>
        <v>0</v>
      </c>
      <c r="E62" s="9">
        <f t="shared" si="1"/>
        <v>70800</v>
      </c>
      <c r="F62" s="9">
        <f>(F61)*(1+Annahmen!$B$25)^12+Annahmen!$B$5*(((1+Annahmen!$B$25)^12-1)/Annahmen!$B$25)</f>
        <v>431741.15946687805</v>
      </c>
    </row>
    <row r="63" spans="1:6" x14ac:dyDescent="0.3">
      <c r="A63" s="8">
        <v>60</v>
      </c>
      <c r="B63" s="8">
        <f>Annahmen!$B$7+A63</f>
        <v>66</v>
      </c>
      <c r="C63" s="9">
        <f>Annahmen!$B$5*12</f>
        <v>1200</v>
      </c>
      <c r="D63" s="9">
        <f>IF(A63&lt;=Annahmen!$B$24,Annahmen!$B$6*12,0)</f>
        <v>0</v>
      </c>
      <c r="E63" s="9">
        <f t="shared" si="1"/>
        <v>72000</v>
      </c>
      <c r="F63" s="9">
        <f>(F62)*(1+Annahmen!$B$25)^12+Annahmen!$B$5*(((1+Annahmen!$B$25)^12-1)/Annahmen!$B$25)</f>
        <v>455057.74212802522</v>
      </c>
    </row>
    <row r="64" spans="1:6" x14ac:dyDescent="0.3">
      <c r="A64" s="8">
        <v>61</v>
      </c>
      <c r="B64" s="8">
        <f>Annahmen!$B$7+A64</f>
        <v>67</v>
      </c>
      <c r="C64" s="9">
        <f>Annahmen!$B$5*12</f>
        <v>1200</v>
      </c>
      <c r="D64" s="9">
        <f>IF(A64&lt;=Annahmen!$B$24,Annahmen!$B$6*12,0)</f>
        <v>0</v>
      </c>
      <c r="E64" s="9">
        <f t="shared" si="1"/>
        <v>73200</v>
      </c>
      <c r="F64" s="9">
        <f>(F63)*(1+Annahmen!$B$25)^12+Annahmen!$B$5*(((1+Annahmen!$B$25)^12-1)/Annahmen!$B$25)</f>
        <v>479567.24541023298</v>
      </c>
    </row>
    <row r="66" spans="1:5" x14ac:dyDescent="0.3">
      <c r="A66" s="2"/>
    </row>
    <row r="68" spans="1:5" x14ac:dyDescent="0.3">
      <c r="A68" s="6" t="s">
        <v>38</v>
      </c>
    </row>
    <row r="69" spans="1:5" x14ac:dyDescent="0.3">
      <c r="A69" t="s">
        <v>39</v>
      </c>
      <c r="E69" s="10">
        <f>INDEX(E4:E64,Annahmen!$B$23)</f>
        <v>73200</v>
      </c>
    </row>
    <row r="70" spans="1:5" x14ac:dyDescent="0.3">
      <c r="A70" t="s">
        <v>40</v>
      </c>
      <c r="E70" s="10">
        <f>SUM(D4:D64)</f>
        <v>1440</v>
      </c>
    </row>
    <row r="71" spans="1:5" x14ac:dyDescent="0.3">
      <c r="A71" t="s">
        <v>41</v>
      </c>
      <c r="E71" s="10">
        <f>INDEX(F4:F64,Annahmen!$B$23)</f>
        <v>479567.24541023298</v>
      </c>
    </row>
    <row r="72" spans="1:5" x14ac:dyDescent="0.3">
      <c r="A72" t="s">
        <v>42</v>
      </c>
      <c r="E72" s="10">
        <f>E71*Annahmen!$B$15</f>
        <v>119891.81135255824</v>
      </c>
    </row>
    <row r="73" spans="1:5" x14ac:dyDescent="0.3">
      <c r="A73" s="6" t="s">
        <v>43</v>
      </c>
      <c r="E73" s="11">
        <f>E71</f>
        <v>479567.24541023298</v>
      </c>
    </row>
    <row r="74" spans="1:5" x14ac:dyDescent="0.3">
      <c r="A74" s="6" t="s">
        <v>44</v>
      </c>
      <c r="E74" s="11">
        <f>E71-E72</f>
        <v>359675.43405767472</v>
      </c>
    </row>
  </sheetData>
  <sheetProtection algorithmName="SHA-512" hashValue="9y0UsLqh/M+VXQFxOEy5Uq46Bi78pdPHXDxSFE6mXuTbDVhgqJcUvGgMrOKDZ9Bg5YP1Q4NtwrXPSG+7nXAfXA==" saltValue="j6igUOtR0uP89VQ9BeT9Ng==" spinCount="100000" sheet="1" objects="1" scenarios="1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4"/>
  <sheetViews>
    <sheetView showGridLines="0" zoomScaleNormal="100" workbookViewId="0">
      <pane ySplit="3" topLeftCell="A4" activePane="bottomLeft" state="frozen"/>
      <selection pane="bottomLeft" activeCell="A66" sqref="A66"/>
    </sheetView>
  </sheetViews>
  <sheetFormatPr baseColWidth="10" defaultColWidth="8.6640625" defaultRowHeight="14.4" x14ac:dyDescent="0.3"/>
  <cols>
    <col min="1" max="2" width="8" customWidth="1"/>
    <col min="3" max="4" width="16" customWidth="1"/>
    <col min="5" max="5" width="18" customWidth="1"/>
    <col min="6" max="6" width="20" customWidth="1"/>
  </cols>
  <sheetData>
    <row r="1" spans="1:6" ht="17.399999999999999" x14ac:dyDescent="0.3">
      <c r="A1" s="1" t="s">
        <v>12</v>
      </c>
    </row>
    <row r="3" spans="1:6" ht="41.4" x14ac:dyDescent="0.3">
      <c r="A3" s="7" t="s">
        <v>32</v>
      </c>
      <c r="B3" s="7" t="s">
        <v>33</v>
      </c>
      <c r="C3" s="7" t="s">
        <v>34</v>
      </c>
      <c r="D3" s="7" t="s">
        <v>35</v>
      </c>
      <c r="E3" s="7" t="s">
        <v>36</v>
      </c>
      <c r="F3" s="7" t="s">
        <v>37</v>
      </c>
    </row>
    <row r="4" spans="1:6" x14ac:dyDescent="0.3">
      <c r="A4" s="8">
        <v>1</v>
      </c>
      <c r="B4" s="8">
        <f>Annahmen!$B$7+A4</f>
        <v>7</v>
      </c>
      <c r="C4" s="9">
        <f>Annahmen!$B$5*12</f>
        <v>1200</v>
      </c>
      <c r="D4" s="9">
        <v>0</v>
      </c>
      <c r="E4" s="9">
        <f>C4</f>
        <v>1200</v>
      </c>
      <c r="F4" s="9">
        <f>(0)*(1+Annahmen!$B$26)^12+Annahmen!$B$5*(((1+Annahmen!$B$26)^12-1)/Annahmen!$B$26)</f>
        <v>1232.1356093550714</v>
      </c>
    </row>
    <row r="5" spans="1:6" x14ac:dyDescent="0.3">
      <c r="A5" s="8">
        <v>2</v>
      </c>
      <c r="B5" s="8">
        <f>Annahmen!$B$7+A5</f>
        <v>8</v>
      </c>
      <c r="C5" s="9">
        <f>Annahmen!$B$5*12</f>
        <v>1200</v>
      </c>
      <c r="D5" s="9">
        <v>0</v>
      </c>
      <c r="E5" s="9">
        <f t="shared" ref="E5:E36" si="0">E4+C5</f>
        <v>2400</v>
      </c>
      <c r="F5" s="9">
        <f>(F4)*(1+Annahmen!$B$26)^12+Annahmen!$B$5*(((1+Annahmen!$B$26)^12-1)/Annahmen!$B$26)</f>
        <v>2537.0162972025141</v>
      </c>
    </row>
    <row r="6" spans="1:6" x14ac:dyDescent="0.3">
      <c r="A6" s="8">
        <v>3</v>
      </c>
      <c r="B6" s="8">
        <f>Annahmen!$B$7+A6</f>
        <v>9</v>
      </c>
      <c r="C6" s="9">
        <f>Annahmen!$B$5*12</f>
        <v>1200</v>
      </c>
      <c r="D6" s="9">
        <v>0</v>
      </c>
      <c r="E6" s="9">
        <f t="shared" si="0"/>
        <v>3600</v>
      </c>
      <c r="F6" s="9">
        <f>(F5)*(1+Annahmen!$B$26)^12+Annahmen!$B$5*(((1+Annahmen!$B$26)^12-1)/Annahmen!$B$26)</f>
        <v>3918.9369207030841</v>
      </c>
    </row>
    <row r="7" spans="1:6" x14ac:dyDescent="0.3">
      <c r="A7" s="8">
        <v>4</v>
      </c>
      <c r="B7" s="8">
        <f>Annahmen!$B$7+A7</f>
        <v>10</v>
      </c>
      <c r="C7" s="9">
        <f>Annahmen!$B$5*12</f>
        <v>1200</v>
      </c>
      <c r="D7" s="9">
        <v>0</v>
      </c>
      <c r="E7" s="9">
        <f t="shared" si="0"/>
        <v>4800</v>
      </c>
      <c r="F7" s="9">
        <f>(F6)*(1+Annahmen!$B$26)^12+Annahmen!$B$5*(((1+Annahmen!$B$26)^12-1)/Annahmen!$B$26)</f>
        <v>5382.4459046596876</v>
      </c>
    </row>
    <row r="8" spans="1:6" x14ac:dyDescent="0.3">
      <c r="A8" s="8">
        <v>5</v>
      </c>
      <c r="B8" s="8">
        <f>Annahmen!$B$7+A8</f>
        <v>11</v>
      </c>
      <c r="C8" s="9">
        <f>Annahmen!$B$5*12</f>
        <v>1200</v>
      </c>
      <c r="D8" s="9">
        <v>0</v>
      </c>
      <c r="E8" s="9">
        <f t="shared" si="0"/>
        <v>6000</v>
      </c>
      <c r="F8" s="9">
        <f>(F7)*(1+Annahmen!$B$26)^12+Annahmen!$B$5*(((1+Annahmen!$B$26)^12-1)/Annahmen!$B$26)</f>
        <v>6932.3602121081904</v>
      </c>
    </row>
    <row r="9" spans="1:6" x14ac:dyDescent="0.3">
      <c r="A9" s="8">
        <v>6</v>
      </c>
      <c r="B9" s="8">
        <f>Annahmen!$B$7+A9</f>
        <v>12</v>
      </c>
      <c r="C9" s="9">
        <f>Annahmen!$B$5*12</f>
        <v>1200</v>
      </c>
      <c r="D9" s="9">
        <v>0</v>
      </c>
      <c r="E9" s="9">
        <f t="shared" si="0"/>
        <v>7200</v>
      </c>
      <c r="F9" s="9">
        <f>(F8)*(1+Annahmen!$B$26)^12+Annahmen!$B$5*(((1+Annahmen!$B$26)^12-1)/Annahmen!$B$26)</f>
        <v>8573.7811987693876</v>
      </c>
    </row>
    <row r="10" spans="1:6" x14ac:dyDescent="0.3">
      <c r="A10" s="8">
        <v>7</v>
      </c>
      <c r="B10" s="8">
        <f>Annahmen!$B$7+A10</f>
        <v>13</v>
      </c>
      <c r="C10" s="9">
        <f>Annahmen!$B$5*12</f>
        <v>1200</v>
      </c>
      <c r="D10" s="9">
        <v>0</v>
      </c>
      <c r="E10" s="9">
        <f t="shared" si="0"/>
        <v>8400</v>
      </c>
      <c r="F10" s="9">
        <f>(F9)*(1+Annahmen!$B$26)^12+Annahmen!$B$5*(((1+Annahmen!$B$26)^12-1)/Annahmen!$B$26)</f>
        <v>10312.111403545134</v>
      </c>
    </row>
    <row r="11" spans="1:6" x14ac:dyDescent="0.3">
      <c r="A11" s="8">
        <v>8</v>
      </c>
      <c r="B11" s="8">
        <f>Annahmen!$B$7+A11</f>
        <v>14</v>
      </c>
      <c r="C11" s="9">
        <f>Annahmen!$B$5*12</f>
        <v>1200</v>
      </c>
      <c r="D11" s="9">
        <v>0</v>
      </c>
      <c r="E11" s="9">
        <f t="shared" si="0"/>
        <v>9600</v>
      </c>
      <c r="F11" s="9">
        <f>(F10)*(1+Annahmen!$B$26)^12+Annahmen!$B$5*(((1+Annahmen!$B$26)^12-1)/Annahmen!$B$26)</f>
        <v>12153.072330322544</v>
      </c>
    </row>
    <row r="12" spans="1:6" x14ac:dyDescent="0.3">
      <c r="A12" s="8">
        <v>9</v>
      </c>
      <c r="B12" s="8">
        <f>Annahmen!$B$7+A12</f>
        <v>15</v>
      </c>
      <c r="C12" s="9">
        <f>Annahmen!$B$5*12</f>
        <v>1200</v>
      </c>
      <c r="D12" s="9">
        <v>0</v>
      </c>
      <c r="E12" s="9">
        <f t="shared" si="0"/>
        <v>10800</v>
      </c>
      <c r="F12" s="9">
        <f>(F11)*(1+Annahmen!$B$26)^12+Annahmen!$B$5*(((1+Annahmen!$B$26)^12-1)/Annahmen!$B$26)</f>
        <v>14102.723279612905</v>
      </c>
    </row>
    <row r="13" spans="1:6" x14ac:dyDescent="0.3">
      <c r="A13" s="8">
        <v>10</v>
      </c>
      <c r="B13" s="8">
        <f>Annahmen!$B$7+A13</f>
        <v>16</v>
      </c>
      <c r="C13" s="9">
        <f>Annahmen!$B$5*12</f>
        <v>1200</v>
      </c>
      <c r="D13" s="9">
        <v>0</v>
      </c>
      <c r="E13" s="9">
        <f t="shared" si="0"/>
        <v>12000</v>
      </c>
      <c r="F13" s="9">
        <f>(F12)*(1+Annahmen!$B$26)^12+Annahmen!$B$5*(((1+Annahmen!$B$26)^12-1)/Annahmen!$B$26)</f>
        <v>16167.481292007375</v>
      </c>
    </row>
    <row r="14" spans="1:6" x14ac:dyDescent="0.3">
      <c r="A14" s="8">
        <v>11</v>
      </c>
      <c r="B14" s="8">
        <f>Annahmen!$B$7+A14</f>
        <v>17</v>
      </c>
      <c r="C14" s="9">
        <f>Annahmen!$B$5*12</f>
        <v>1200</v>
      </c>
      <c r="D14" s="9">
        <v>0</v>
      </c>
      <c r="E14" s="9">
        <f t="shared" si="0"/>
        <v>13200</v>
      </c>
      <c r="F14" s="9">
        <f>(F13)*(1+Annahmen!$B$26)^12+Annahmen!$B$5*(((1+Annahmen!$B$26)^12-1)/Annahmen!$B$26)</f>
        <v>18354.142269090938</v>
      </c>
    </row>
    <row r="15" spans="1:6" x14ac:dyDescent="0.3">
      <c r="A15" s="8">
        <v>12</v>
      </c>
      <c r="B15" s="8">
        <f>Annahmen!$B$7+A15</f>
        <v>18</v>
      </c>
      <c r="C15" s="9">
        <f>Annahmen!$B$5*12</f>
        <v>1200</v>
      </c>
      <c r="D15" s="9">
        <v>0</v>
      </c>
      <c r="E15" s="9">
        <f t="shared" si="0"/>
        <v>14400</v>
      </c>
      <c r="F15" s="9">
        <f>(F14)*(1+Annahmen!$B$26)^12+Annahmen!$B$5*(((1+Annahmen!$B$26)^12-1)/Annahmen!$B$26)</f>
        <v>20669.90334133157</v>
      </c>
    </row>
    <row r="16" spans="1:6" x14ac:dyDescent="0.3">
      <c r="A16" s="8">
        <v>13</v>
      </c>
      <c r="B16" s="8">
        <f>Annahmen!$B$7+A16</f>
        <v>19</v>
      </c>
      <c r="C16" s="9">
        <f>Annahmen!$B$5*12</f>
        <v>1200</v>
      </c>
      <c r="D16" s="9">
        <v>0</v>
      </c>
      <c r="E16" s="9">
        <f t="shared" si="0"/>
        <v>15600</v>
      </c>
      <c r="F16" s="9">
        <f>(F15)*(1+Annahmen!$B$26)^12+Annahmen!$B$5*(((1+Annahmen!$B$26)^12-1)/Annahmen!$B$26)</f>
        <v>23122.38655656578</v>
      </c>
    </row>
    <row r="17" spans="1:6" x14ac:dyDescent="0.3">
      <c r="A17" s="8">
        <v>14</v>
      </c>
      <c r="B17" s="8">
        <f>Annahmen!$B$7+A17</f>
        <v>20</v>
      </c>
      <c r="C17" s="9">
        <f>Annahmen!$B$5*12</f>
        <v>1200</v>
      </c>
      <c r="D17" s="9">
        <v>0</v>
      </c>
      <c r="E17" s="9">
        <f t="shared" si="0"/>
        <v>16800</v>
      </c>
      <c r="F17" s="9">
        <f>(F16)*(1+Annahmen!$B$26)^12+Annahmen!$B$5*(((1+Annahmen!$B$26)^12-1)/Annahmen!$B$26)</f>
        <v>25719.663967048364</v>
      </c>
    </row>
    <row r="18" spans="1:6" x14ac:dyDescent="0.3">
      <c r="A18" s="8">
        <v>15</v>
      </c>
      <c r="B18" s="8">
        <f>Annahmen!$B$7+A18</f>
        <v>21</v>
      </c>
      <c r="C18" s="9">
        <f>Annahmen!$B$5*12</f>
        <v>1200</v>
      </c>
      <c r="D18" s="9">
        <v>0</v>
      </c>
      <c r="E18" s="9">
        <f t="shared" si="0"/>
        <v>18000</v>
      </c>
      <c r="F18" s="9">
        <f>(F17)*(1+Annahmen!$B$26)^12+Annahmen!$B$5*(((1+Annahmen!$B$26)^12-1)/Annahmen!$B$26)</f>
        <v>28470.284197637346</v>
      </c>
    </row>
    <row r="19" spans="1:6" x14ac:dyDescent="0.3">
      <c r="A19" s="8">
        <v>16</v>
      </c>
      <c r="B19" s="8">
        <f>Annahmen!$B$7+A19</f>
        <v>22</v>
      </c>
      <c r="C19" s="9">
        <f>Annahmen!$B$5*12</f>
        <v>1200</v>
      </c>
      <c r="D19" s="9">
        <v>0</v>
      </c>
      <c r="E19" s="9">
        <f t="shared" si="0"/>
        <v>19200</v>
      </c>
      <c r="F19" s="9">
        <f>(F18)*(1+Annahmen!$B$26)^12+Annahmen!$B$5*(((1+Annahmen!$B$26)^12-1)/Annahmen!$B$26)</f>
        <v>31383.300582560048</v>
      </c>
    </row>
    <row r="20" spans="1:6" x14ac:dyDescent="0.3">
      <c r="A20" s="8">
        <v>17</v>
      </c>
      <c r="B20" s="8">
        <f>Annahmen!$B$7+A20</f>
        <v>23</v>
      </c>
      <c r="C20" s="9">
        <f>Annahmen!$B$5*12</f>
        <v>1200</v>
      </c>
      <c r="D20" s="9">
        <v>0</v>
      </c>
      <c r="E20" s="9">
        <f t="shared" si="0"/>
        <v>20400</v>
      </c>
      <c r="F20" s="9">
        <f>(F19)*(1+Annahmen!$B$26)^12+Annahmen!$B$5*(((1+Annahmen!$B$26)^12-1)/Annahmen!$B$26)</f>
        <v>34468.300963369118</v>
      </c>
    </row>
    <row r="21" spans="1:6" x14ac:dyDescent="0.3">
      <c r="A21" s="8">
        <v>18</v>
      </c>
      <c r="B21" s="8">
        <f>Annahmen!$B$7+A21</f>
        <v>24</v>
      </c>
      <c r="C21" s="9">
        <f>Annahmen!$B$5*12</f>
        <v>1200</v>
      </c>
      <c r="D21" s="9">
        <v>0</v>
      </c>
      <c r="E21" s="9">
        <f t="shared" si="0"/>
        <v>21600</v>
      </c>
      <c r="F21" s="9">
        <f>(F20)*(1+Annahmen!$B$26)^12+Annahmen!$B$5*(((1+Annahmen!$B$26)^12-1)/Annahmen!$B$26)</f>
        <v>37735.439246164817</v>
      </c>
    </row>
    <row r="22" spans="1:6" x14ac:dyDescent="0.3">
      <c r="A22" s="8">
        <v>19</v>
      </c>
      <c r="B22" s="8">
        <f>Annahmen!$B$7+A22</f>
        <v>25</v>
      </c>
      <c r="C22" s="9">
        <f>Annahmen!$B$5*12</f>
        <v>1200</v>
      </c>
      <c r="D22" s="9">
        <v>0</v>
      </c>
      <c r="E22" s="9">
        <f t="shared" si="0"/>
        <v>22800</v>
      </c>
      <c r="F22" s="9">
        <f>(F21)*(1+Annahmen!$B$26)^12+Annahmen!$B$5*(((1+Annahmen!$B$26)^12-1)/Annahmen!$B$26)</f>
        <v>41195.468821950417</v>
      </c>
    </row>
    <row r="23" spans="1:6" x14ac:dyDescent="0.3">
      <c r="A23" s="8">
        <v>20</v>
      </c>
      <c r="B23" s="8">
        <f>Annahmen!$B$7+A23</f>
        <v>26</v>
      </c>
      <c r="C23" s="9">
        <f>Annahmen!$B$5*12</f>
        <v>1200</v>
      </c>
      <c r="D23" s="9">
        <v>0</v>
      </c>
      <c r="E23" s="9">
        <f t="shared" si="0"/>
        <v>24000</v>
      </c>
      <c r="F23" s="9">
        <f>(F22)*(1+Annahmen!$B$26)^12+Annahmen!$B$5*(((1+Annahmen!$B$26)^12-1)/Annahmen!$B$26)</f>
        <v>44859.77796011974</v>
      </c>
    </row>
    <row r="24" spans="1:6" x14ac:dyDescent="0.3">
      <c r="A24" s="8">
        <v>21</v>
      </c>
      <c r="B24" s="8">
        <f>Annahmen!$B$7+A24</f>
        <v>27</v>
      </c>
      <c r="C24" s="9">
        <f>Annahmen!$B$5*12</f>
        <v>1200</v>
      </c>
      <c r="D24" s="9">
        <v>0</v>
      </c>
      <c r="E24" s="9">
        <f t="shared" si="0"/>
        <v>25200</v>
      </c>
      <c r="F24" s="9">
        <f>(F23)*(1+Annahmen!$B$26)^12+Annahmen!$B$5*(((1+Annahmen!$B$26)^12-1)/Annahmen!$B$26)</f>
        <v>48740.427291570195</v>
      </c>
    </row>
    <row r="25" spans="1:6" x14ac:dyDescent="0.3">
      <c r="A25" s="8">
        <v>22</v>
      </c>
      <c r="B25" s="8">
        <f>Annahmen!$B$7+A25</f>
        <v>28</v>
      </c>
      <c r="C25" s="9">
        <f>Annahmen!$B$5*12</f>
        <v>1200</v>
      </c>
      <c r="D25" s="9">
        <v>0</v>
      </c>
      <c r="E25" s="9">
        <f t="shared" si="0"/>
        <v>26400</v>
      </c>
      <c r="F25" s="9">
        <f>(F24)*(1+Annahmen!$B$26)^12+Annahmen!$B$5*(((1+Annahmen!$B$26)^12-1)/Annahmen!$B$26)</f>
        <v>52850.189504812523</v>
      </c>
    </row>
    <row r="26" spans="1:6" x14ac:dyDescent="0.3">
      <c r="A26" s="8">
        <v>23</v>
      </c>
      <c r="B26" s="8">
        <f>Annahmen!$B$7+A26</f>
        <v>29</v>
      </c>
      <c r="C26" s="9">
        <f>Annahmen!$B$5*12</f>
        <v>1200</v>
      </c>
      <c r="D26" s="9">
        <v>0</v>
      </c>
      <c r="E26" s="9">
        <f t="shared" si="0"/>
        <v>27600</v>
      </c>
      <c r="F26" s="9">
        <f>(F25)*(1+Annahmen!$B$26)^12+Annahmen!$B$5*(((1+Annahmen!$B$26)^12-1)/Annahmen!$B$26)</f>
        <v>57202.591385732165</v>
      </c>
    </row>
    <row r="27" spans="1:6" x14ac:dyDescent="0.3">
      <c r="A27" s="8">
        <v>24</v>
      </c>
      <c r="B27" s="8">
        <f>Annahmen!$B$7+A27</f>
        <v>30</v>
      </c>
      <c r="C27" s="9">
        <f>Annahmen!$B$5*12</f>
        <v>1200</v>
      </c>
      <c r="D27" s="9">
        <v>0</v>
      </c>
      <c r="E27" s="9">
        <f t="shared" si="0"/>
        <v>28800</v>
      </c>
      <c r="F27" s="9">
        <f>(F26)*(1+Annahmen!$B$26)^12+Annahmen!$B$5*(((1+Annahmen!$B$26)^12-1)/Annahmen!$B$26)</f>
        <v>61811.958339371005</v>
      </c>
    </row>
    <row r="28" spans="1:6" x14ac:dyDescent="0.3">
      <c r="A28" s="8">
        <v>25</v>
      </c>
      <c r="B28" s="8">
        <f>Annahmen!$B$7+A28</f>
        <v>31</v>
      </c>
      <c r="C28" s="9">
        <f>Annahmen!$B$5*12</f>
        <v>1200</v>
      </c>
      <c r="D28" s="9">
        <v>0</v>
      </c>
      <c r="E28" s="9">
        <f t="shared" si="0"/>
        <v>30000</v>
      </c>
      <c r="F28" s="9">
        <f>(F27)*(1+Annahmen!$B$26)^12+Annahmen!$B$5*(((1+Annahmen!$B$26)^12-1)/Annahmen!$B$26)</f>
        <v>66693.461540267657</v>
      </c>
    </row>
    <row r="29" spans="1:6" x14ac:dyDescent="0.3">
      <c r="A29" s="8">
        <v>26</v>
      </c>
      <c r="B29" s="8">
        <f>Annahmen!$B$7+A29</f>
        <v>32</v>
      </c>
      <c r="C29" s="9">
        <f>Annahmen!$B$5*12</f>
        <v>1200</v>
      </c>
      <c r="D29" s="9">
        <v>0</v>
      </c>
      <c r="E29" s="9">
        <f t="shared" si="0"/>
        <v>31200</v>
      </c>
      <c r="F29" s="9">
        <f>(F28)*(1+Annahmen!$B$26)^12+Annahmen!$B$5*(((1+Annahmen!$B$26)^12-1)/Annahmen!$B$26)</f>
        <v>71863.167866545817</v>
      </c>
    </row>
    <row r="30" spans="1:6" x14ac:dyDescent="0.3">
      <c r="A30" s="8">
        <v>27</v>
      </c>
      <c r="B30" s="8">
        <f>Annahmen!$B$7+A30</f>
        <v>33</v>
      </c>
      <c r="C30" s="9">
        <f>Annahmen!$B$5*12</f>
        <v>1200</v>
      </c>
      <c r="D30" s="9">
        <v>0</v>
      </c>
      <c r="E30" s="9">
        <f t="shared" si="0"/>
        <v>32400</v>
      </c>
      <c r="F30" s="9">
        <f>(F29)*(1+Annahmen!$B$26)^12+Annahmen!$B$5*(((1+Annahmen!$B$26)^12-1)/Annahmen!$B$26)</f>
        <v>77338.092782102845</v>
      </c>
    </row>
    <row r="31" spans="1:6" x14ac:dyDescent="0.3">
      <c r="A31" s="8">
        <v>28</v>
      </c>
      <c r="B31" s="8">
        <f>Annahmen!$B$7+A31</f>
        <v>34</v>
      </c>
      <c r="C31" s="9">
        <f>Annahmen!$B$5*12</f>
        <v>1200</v>
      </c>
      <c r="D31" s="9">
        <v>0</v>
      </c>
      <c r="E31" s="9">
        <f t="shared" si="0"/>
        <v>33600</v>
      </c>
      <c r="F31" s="9">
        <f>(F30)*(1+Annahmen!$B$26)^12+Annahmen!$B$5*(((1+Annahmen!$B$26)^12-1)/Annahmen!$B$26)</f>
        <v>83136.256340953783</v>
      </c>
    </row>
    <row r="32" spans="1:6" x14ac:dyDescent="0.3">
      <c r="A32" s="8">
        <v>29</v>
      </c>
      <c r="B32" s="8">
        <f>Annahmen!$B$7+A32</f>
        <v>35</v>
      </c>
      <c r="C32" s="9">
        <f>Annahmen!$B$5*12</f>
        <v>1200</v>
      </c>
      <c r="D32" s="9">
        <v>0</v>
      </c>
      <c r="E32" s="9">
        <f t="shared" si="0"/>
        <v>34800</v>
      </c>
      <c r="F32" s="9">
        <f>(F31)*(1+Annahmen!$B$26)^12+Annahmen!$B$5*(((1+Annahmen!$B$26)^12-1)/Annahmen!$B$26)</f>
        <v>89276.742498062376</v>
      </c>
    </row>
    <row r="33" spans="1:6" x14ac:dyDescent="0.3">
      <c r="A33" s="8">
        <v>30</v>
      </c>
      <c r="B33" s="8">
        <f>Annahmen!$B$7+A33</f>
        <v>36</v>
      </c>
      <c r="C33" s="9">
        <f>Annahmen!$B$5*12</f>
        <v>1200</v>
      </c>
      <c r="D33" s="9">
        <v>0</v>
      </c>
      <c r="E33" s="9">
        <f t="shared" si="0"/>
        <v>36000</v>
      </c>
      <c r="F33" s="9">
        <f>(F32)*(1+Annahmen!$B$26)^12+Annahmen!$B$5*(((1+Annahmen!$B$26)^12-1)/Annahmen!$B$26)</f>
        <v>95779.761921873651</v>
      </c>
    </row>
    <row r="34" spans="1:6" x14ac:dyDescent="0.3">
      <c r="A34" s="8">
        <v>31</v>
      </c>
      <c r="B34" s="8">
        <f>Annahmen!$B$7+A34</f>
        <v>37</v>
      </c>
      <c r="C34" s="9">
        <f>Annahmen!$B$5*12</f>
        <v>1200</v>
      </c>
      <c r="D34" s="9">
        <v>0</v>
      </c>
      <c r="E34" s="9">
        <f t="shared" si="0"/>
        <v>37200</v>
      </c>
      <c r="F34" s="9">
        <f>(F33)*(1+Annahmen!$B$26)^12+Annahmen!$B$5*(((1+Annahmen!$B$26)^12-1)/Annahmen!$B$26)</f>
        <v>102666.71851528769</v>
      </c>
    </row>
    <row r="35" spans="1:6" x14ac:dyDescent="0.3">
      <c r="A35" s="8">
        <v>32</v>
      </c>
      <c r="B35" s="8">
        <f>Annahmen!$B$7+A35</f>
        <v>38</v>
      </c>
      <c r="C35" s="9">
        <f>Annahmen!$B$5*12</f>
        <v>1200</v>
      </c>
      <c r="D35" s="9">
        <v>0</v>
      </c>
      <c r="E35" s="9">
        <f t="shared" si="0"/>
        <v>38400</v>
      </c>
      <c r="F35" s="9">
        <f>(F34)*(1+Annahmen!$B$26)^12+Annahmen!$B$5*(((1+Annahmen!$B$26)^12-1)/Annahmen!$B$26)</f>
        <v>109960.27986402057</v>
      </c>
    </row>
    <row r="36" spans="1:6" x14ac:dyDescent="0.3">
      <c r="A36" s="8">
        <v>33</v>
      </c>
      <c r="B36" s="8">
        <f>Annahmen!$B$7+A36</f>
        <v>39</v>
      </c>
      <c r="C36" s="9">
        <f>Annahmen!$B$5*12</f>
        <v>1200</v>
      </c>
      <c r="D36" s="9">
        <v>0</v>
      </c>
      <c r="E36" s="9">
        <f t="shared" si="0"/>
        <v>39600</v>
      </c>
      <c r="F36" s="9">
        <f>(F35)*(1+Annahmen!$B$26)^12+Annahmen!$B$5*(((1+Annahmen!$B$26)^12-1)/Annahmen!$B$26)</f>
        <v>117684.45184422462</v>
      </c>
    </row>
    <row r="37" spans="1:6" x14ac:dyDescent="0.3">
      <c r="A37" s="8">
        <v>34</v>
      </c>
      <c r="B37" s="8">
        <f>Annahmen!$B$7+A37</f>
        <v>40</v>
      </c>
      <c r="C37" s="9">
        <f>Annahmen!$B$5*12</f>
        <v>1200</v>
      </c>
      <c r="D37" s="9">
        <v>0</v>
      </c>
      <c r="E37" s="9">
        <f t="shared" ref="E37:E64" si="1">E36+C37</f>
        <v>40800</v>
      </c>
      <c r="F37" s="9">
        <f>(F36)*(1+Annahmen!$B$26)^12+Annahmen!$B$5*(((1+Annahmen!$B$26)^12-1)/Annahmen!$B$26)</f>
        <v>125864.65763492996</v>
      </c>
    </row>
    <row r="38" spans="1:6" x14ac:dyDescent="0.3">
      <c r="A38" s="8">
        <v>35</v>
      </c>
      <c r="B38" s="8">
        <f>Annahmen!$B$7+A38</f>
        <v>41</v>
      </c>
      <c r="C38" s="9">
        <f>Annahmen!$B$5*12</f>
        <v>1200</v>
      </c>
      <c r="D38" s="9">
        <v>0</v>
      </c>
      <c r="E38" s="9">
        <f t="shared" si="1"/>
        <v>42000</v>
      </c>
      <c r="F38" s="9">
        <f>(F37)*(1+Annahmen!$B$26)^12+Annahmen!$B$5*(((1+Annahmen!$B$26)^12-1)/Annahmen!$B$26)</f>
        <v>134527.8213953673</v>
      </c>
    </row>
    <row r="39" spans="1:6" x14ac:dyDescent="0.3">
      <c r="A39" s="8">
        <v>36</v>
      </c>
      <c r="B39" s="8">
        <f>Annahmen!$B$7+A39</f>
        <v>42</v>
      </c>
      <c r="C39" s="9">
        <f>Annahmen!$B$5*12</f>
        <v>1200</v>
      </c>
      <c r="D39" s="9">
        <v>0</v>
      </c>
      <c r="E39" s="9">
        <f t="shared" si="1"/>
        <v>43200</v>
      </c>
      <c r="F39" s="9">
        <f>(F38)*(1+Annahmen!$B$26)^12+Annahmen!$B$5*(((1+Annahmen!$B$26)^12-1)/Annahmen!$B$26)</f>
        <v>143702.45688258571</v>
      </c>
    </row>
    <row r="40" spans="1:6" x14ac:dyDescent="0.3">
      <c r="A40" s="8">
        <v>37</v>
      </c>
      <c r="B40" s="8">
        <f>Annahmen!$B$7+A40</f>
        <v>43</v>
      </c>
      <c r="C40" s="9">
        <f>Annahmen!$B$5*12</f>
        <v>1200</v>
      </c>
      <c r="D40" s="9">
        <v>0</v>
      </c>
      <c r="E40" s="9">
        <f t="shared" si="1"/>
        <v>44400</v>
      </c>
      <c r="F40" s="9">
        <f>(F39)*(1+Annahmen!$B$26)^12+Annahmen!$B$5*(((1+Annahmen!$B$26)^12-1)/Annahmen!$B$26)</f>
        <v>153418.76130103966</v>
      </c>
    </row>
    <row r="41" spans="1:6" x14ac:dyDescent="0.3">
      <c r="A41" s="8">
        <v>38</v>
      </c>
      <c r="B41" s="8">
        <f>Annahmen!$B$7+A41</f>
        <v>44</v>
      </c>
      <c r="C41" s="9">
        <f>Annahmen!$B$5*12</f>
        <v>1200</v>
      </c>
      <c r="D41" s="9">
        <v>0</v>
      </c>
      <c r="E41" s="9">
        <f t="shared" si="1"/>
        <v>45600</v>
      </c>
      <c r="F41" s="9">
        <f>(F40)*(1+Annahmen!$B$26)^12+Annahmen!$B$5*(((1+Annahmen!$B$26)^12-1)/Annahmen!$B$26)</f>
        <v>163708.71469303974</v>
      </c>
    </row>
    <row r="42" spans="1:6" x14ac:dyDescent="0.3">
      <c r="A42" s="8">
        <v>39</v>
      </c>
      <c r="B42" s="8">
        <f>Annahmen!$B$7+A42</f>
        <v>45</v>
      </c>
      <c r="C42" s="9">
        <f>Annahmen!$B$5*12</f>
        <v>1200</v>
      </c>
      <c r="D42" s="9">
        <v>0</v>
      </c>
      <c r="E42" s="9">
        <f t="shared" si="1"/>
        <v>46800</v>
      </c>
      <c r="F42" s="9">
        <f>(F41)*(1+Annahmen!$B$26)^12+Annahmen!$B$5*(((1+Annahmen!$B$26)^12-1)/Annahmen!$B$26)</f>
        <v>174606.18519719903</v>
      </c>
    </row>
    <row r="43" spans="1:6" x14ac:dyDescent="0.3">
      <c r="A43" s="8">
        <v>40</v>
      </c>
      <c r="B43" s="8">
        <f>Annahmen!$B$7+A43</f>
        <v>46</v>
      </c>
      <c r="C43" s="9">
        <f>Annahmen!$B$5*12</f>
        <v>1200</v>
      </c>
      <c r="D43" s="9">
        <v>0</v>
      </c>
      <c r="E43" s="9">
        <f t="shared" si="1"/>
        <v>48000</v>
      </c>
      <c r="F43" s="9">
        <f>(F42)*(1+Annahmen!$B$26)^12+Annahmen!$B$5*(((1+Annahmen!$B$26)^12-1)/Annahmen!$B$26)</f>
        <v>186147.04052132004</v>
      </c>
    </row>
    <row r="44" spans="1:6" x14ac:dyDescent="0.3">
      <c r="A44" s="8">
        <v>41</v>
      </c>
      <c r="B44" s="8">
        <f>Annahmen!$B$7+A44</f>
        <v>47</v>
      </c>
      <c r="C44" s="9">
        <f>Annahmen!$B$5*12</f>
        <v>1200</v>
      </c>
      <c r="D44" s="9">
        <v>0</v>
      </c>
      <c r="E44" s="9">
        <f t="shared" si="1"/>
        <v>49200</v>
      </c>
      <c r="F44" s="9">
        <f>(F43)*(1+Annahmen!$B$26)^12+Annahmen!$B$5*(((1+Annahmen!$B$26)^12-1)/Annahmen!$B$26)</f>
        <v>198369.2659966225</v>
      </c>
    </row>
    <row r="45" spans="1:6" x14ac:dyDescent="0.3">
      <c r="A45" s="8">
        <v>42</v>
      </c>
      <c r="B45" s="8">
        <f>Annahmen!$B$7+A45</f>
        <v>48</v>
      </c>
      <c r="C45" s="9">
        <f>Annahmen!$B$5*12</f>
        <v>1200</v>
      </c>
      <c r="D45" s="9">
        <v>0</v>
      </c>
      <c r="E45" s="9">
        <f t="shared" si="1"/>
        <v>50400</v>
      </c>
      <c r="F45" s="9">
        <f>(F44)*(1+Annahmen!$B$26)^12+Annahmen!$B$5*(((1+Annahmen!$B$26)^12-1)/Annahmen!$B$26)</f>
        <v>211313.08960187246</v>
      </c>
    </row>
    <row r="46" spans="1:6" x14ac:dyDescent="0.3">
      <c r="A46" s="8">
        <v>43</v>
      </c>
      <c r="B46" s="8">
        <f>Annahmen!$B$7+A46</f>
        <v>49</v>
      </c>
      <c r="C46" s="9">
        <f>Annahmen!$B$5*12</f>
        <v>1200</v>
      </c>
      <c r="D46" s="9">
        <v>0</v>
      </c>
      <c r="E46" s="9">
        <f t="shared" si="1"/>
        <v>51600</v>
      </c>
      <c r="F46" s="9">
        <f>(F45)*(1+Annahmen!$B$26)^12+Annahmen!$B$5*(((1+Annahmen!$B$26)^12-1)/Annahmen!$B$26)</f>
        <v>225021.11436891512</v>
      </c>
    </row>
    <row r="47" spans="1:6" x14ac:dyDescent="0.3">
      <c r="A47" s="8">
        <v>44</v>
      </c>
      <c r="B47" s="8">
        <f>Annahmen!$B$7+A47</f>
        <v>50</v>
      </c>
      <c r="C47" s="9">
        <f>Annahmen!$B$5*12</f>
        <v>1200</v>
      </c>
      <c r="D47" s="9">
        <v>0</v>
      </c>
      <c r="E47" s="9">
        <f t="shared" si="1"/>
        <v>52800</v>
      </c>
      <c r="F47" s="9">
        <f>(F46)*(1+Annahmen!$B$26)^12+Annahmen!$B$5*(((1+Annahmen!$B$26)^12-1)/Annahmen!$B$26)</f>
        <v>239538.45860540794</v>
      </c>
    </row>
    <row r="48" spans="1:6" x14ac:dyDescent="0.3">
      <c r="A48" s="8">
        <v>45</v>
      </c>
      <c r="B48" s="8">
        <f>Annahmen!$B$7+A48</f>
        <v>51</v>
      </c>
      <c r="C48" s="9">
        <f>Annahmen!$B$5*12</f>
        <v>1200</v>
      </c>
      <c r="D48" s="9">
        <v>0</v>
      </c>
      <c r="E48" s="9">
        <f t="shared" si="1"/>
        <v>54000</v>
      </c>
      <c r="F48" s="9">
        <f>(F47)*(1+Annahmen!$B$26)^12+Annahmen!$B$5*(((1+Annahmen!$B$26)^12-1)/Annahmen!$B$26)</f>
        <v>254912.90439628015</v>
      </c>
    </row>
    <row r="49" spans="1:6" x14ac:dyDescent="0.3">
      <c r="A49" s="8">
        <v>46</v>
      </c>
      <c r="B49" s="8">
        <f>Annahmen!$B$7+A49</f>
        <v>52</v>
      </c>
      <c r="C49" s="9">
        <f>Annahmen!$B$5*12</f>
        <v>1200</v>
      </c>
      <c r="D49" s="9">
        <v>0</v>
      </c>
      <c r="E49" s="9">
        <f t="shared" si="1"/>
        <v>55200</v>
      </c>
      <c r="F49" s="9">
        <f>(F48)*(1+Annahmen!$B$26)^12+Annahmen!$B$5*(((1+Annahmen!$B$26)^12-1)/Annahmen!$B$26)</f>
        <v>271195.05487269349</v>
      </c>
    </row>
    <row r="50" spans="1:6" x14ac:dyDescent="0.3">
      <c r="A50" s="8">
        <v>47</v>
      </c>
      <c r="B50" s="8">
        <f>Annahmen!$B$7+A50</f>
        <v>53</v>
      </c>
      <c r="C50" s="9">
        <f>Annahmen!$B$5*12</f>
        <v>1200</v>
      </c>
      <c r="D50" s="9">
        <v>0</v>
      </c>
      <c r="E50" s="9">
        <f t="shared" si="1"/>
        <v>56400</v>
      </c>
      <c r="F50" s="9">
        <f>(F49)*(1+Annahmen!$B$26)^12+Annahmen!$B$5*(((1+Annahmen!$B$26)^12-1)/Annahmen!$B$26)</f>
        <v>288438.50076613587</v>
      </c>
    </row>
    <row r="51" spans="1:6" x14ac:dyDescent="0.3">
      <c r="A51" s="8">
        <v>48</v>
      </c>
      <c r="B51" s="8">
        <f>Annahmen!$B$7+A51</f>
        <v>54</v>
      </c>
      <c r="C51" s="9">
        <f>Annahmen!$B$5*12</f>
        <v>1200</v>
      </c>
      <c r="D51" s="9">
        <v>0</v>
      </c>
      <c r="E51" s="9">
        <f t="shared" si="1"/>
        <v>57600</v>
      </c>
      <c r="F51" s="9">
        <f>(F50)*(1+Annahmen!$B$26)^12+Annahmen!$B$5*(((1+Annahmen!$B$26)^12-1)/Annahmen!$B$26)</f>
        <v>306699.99679584044</v>
      </c>
    </row>
    <row r="52" spans="1:6" x14ac:dyDescent="0.3">
      <c r="A52" s="8">
        <v>49</v>
      </c>
      <c r="B52" s="8">
        <f>Annahmen!$B$7+A52</f>
        <v>55</v>
      </c>
      <c r="C52" s="9">
        <f>Annahmen!$B$5*12</f>
        <v>1200</v>
      </c>
      <c r="D52" s="9">
        <v>0</v>
      </c>
      <c r="E52" s="9">
        <f t="shared" si="1"/>
        <v>58800</v>
      </c>
      <c r="F52" s="9">
        <f>(F51)*(1+Annahmen!$B$26)^12+Annahmen!$B$5*(((1+Annahmen!$B$26)^12-1)/Annahmen!$B$26)</f>
        <v>326039.64847008832</v>
      </c>
    </row>
    <row r="53" spans="1:6" x14ac:dyDescent="0.3">
      <c r="A53" s="8">
        <v>50</v>
      </c>
      <c r="B53" s="8">
        <f>Annahmen!$B$7+A53</f>
        <v>56</v>
      </c>
      <c r="C53" s="9">
        <f>Annahmen!$B$5*12</f>
        <v>1200</v>
      </c>
      <c r="D53" s="9">
        <v>0</v>
      </c>
      <c r="E53" s="9">
        <f t="shared" si="1"/>
        <v>60000</v>
      </c>
      <c r="F53" s="9">
        <f>(F52)*(1+Annahmen!$B$26)^12+Annahmen!$B$5*(((1+Annahmen!$B$26)^12-1)/Annahmen!$B$26)</f>
        <v>346521.10991622863</v>
      </c>
    </row>
    <row r="54" spans="1:6" x14ac:dyDescent="0.3">
      <c r="A54" s="8">
        <v>51</v>
      </c>
      <c r="B54" s="8">
        <f>Annahmen!$B$7+A54</f>
        <v>57</v>
      </c>
      <c r="C54" s="9">
        <f>Annahmen!$B$5*12</f>
        <v>1200</v>
      </c>
      <c r="D54" s="9">
        <v>0</v>
      </c>
      <c r="E54" s="9">
        <f t="shared" si="1"/>
        <v>61200</v>
      </c>
      <c r="F54" s="9">
        <f>(F53)*(1+Annahmen!$B$26)^12+Annahmen!$B$5*(((1+Annahmen!$B$26)^12-1)/Annahmen!$B$26)</f>
        <v>368211.7933905496</v>
      </c>
    </row>
    <row r="55" spans="1:6" x14ac:dyDescent="0.3">
      <c r="A55" s="8">
        <v>52</v>
      </c>
      <c r="B55" s="8">
        <f>Annahmen!$B$7+A55</f>
        <v>58</v>
      </c>
      <c r="C55" s="9">
        <f>Annahmen!$B$5*12</f>
        <v>1200</v>
      </c>
      <c r="D55" s="9">
        <v>0</v>
      </c>
      <c r="E55" s="9">
        <f t="shared" si="1"/>
        <v>62400</v>
      </c>
      <c r="F55" s="9">
        <f>(F54)*(1+Annahmen!$B$26)^12+Annahmen!$B$5*(((1+Annahmen!$B$26)^12-1)/Annahmen!$B$26)</f>
        <v>391183.091157577</v>
      </c>
    </row>
    <row r="56" spans="1:6" x14ac:dyDescent="0.3">
      <c r="A56" s="8">
        <v>53</v>
      </c>
      <c r="B56" s="8">
        <f>Annahmen!$B$7+A56</f>
        <v>59</v>
      </c>
      <c r="C56" s="9">
        <f>Annahmen!$B$5*12</f>
        <v>1200</v>
      </c>
      <c r="D56" s="9">
        <v>0</v>
      </c>
      <c r="E56" s="9">
        <f t="shared" si="1"/>
        <v>63600</v>
      </c>
      <c r="F56" s="9">
        <f>(F55)*(1+Annahmen!$B$26)^12+Annahmen!$B$5*(((1+Annahmen!$B$26)^12-1)/Annahmen!$B$26)</f>
        <v>415510.61046908906</v>
      </c>
    </row>
    <row r="57" spans="1:6" x14ac:dyDescent="0.3">
      <c r="A57" s="8">
        <v>54</v>
      </c>
      <c r="B57" s="8">
        <f>Annahmen!$B$7+A57</f>
        <v>60</v>
      </c>
      <c r="C57" s="9">
        <f>Annahmen!$B$5*12</f>
        <v>1200</v>
      </c>
      <c r="D57" s="9">
        <v>0</v>
      </c>
      <c r="E57" s="9">
        <f t="shared" si="1"/>
        <v>64800</v>
      </c>
      <c r="F57" s="9">
        <f>(F56)*(1+Annahmen!$B$26)^12+Annahmen!$B$5*(((1+Annahmen!$B$26)^12-1)/Annahmen!$B$26)</f>
        <v>441274.42241625261</v>
      </c>
    </row>
    <row r="58" spans="1:6" x14ac:dyDescent="0.3">
      <c r="A58" s="8">
        <v>55</v>
      </c>
      <c r="B58" s="8">
        <f>Annahmen!$B$7+A58</f>
        <v>61</v>
      </c>
      <c r="C58" s="9">
        <f>Annahmen!$B$5*12</f>
        <v>1200</v>
      </c>
      <c r="D58" s="9">
        <v>0</v>
      </c>
      <c r="E58" s="9">
        <f t="shared" si="1"/>
        <v>66000</v>
      </c>
      <c r="F58" s="9">
        <f>(F57)*(1+Annahmen!$B$26)^12+Annahmen!$B$5*(((1+Annahmen!$B$26)^12-1)/Annahmen!$B$26)</f>
        <v>468559.32547394745</v>
      </c>
    </row>
    <row r="59" spans="1:6" x14ac:dyDescent="0.3">
      <c r="A59" s="8">
        <v>56</v>
      </c>
      <c r="B59" s="8">
        <f>Annahmen!$B$7+A59</f>
        <v>62</v>
      </c>
      <c r="C59" s="9">
        <f>Annahmen!$B$5*12</f>
        <v>1200</v>
      </c>
      <c r="D59" s="9">
        <v>0</v>
      </c>
      <c r="E59" s="9">
        <f t="shared" si="1"/>
        <v>67200</v>
      </c>
      <c r="F59" s="9">
        <f>(F58)*(1+Annahmen!$B$26)^12+Annahmen!$B$5*(((1+Annahmen!$B$26)^12-1)/Annahmen!$B$26)</f>
        <v>497455.12460470333</v>
      </c>
    </row>
    <row r="60" spans="1:6" x14ac:dyDescent="0.3">
      <c r="A60" s="8">
        <v>57</v>
      </c>
      <c r="B60" s="8">
        <f>Annahmen!$B$7+A60</f>
        <v>63</v>
      </c>
      <c r="C60" s="9">
        <f>Annahmen!$B$5*12</f>
        <v>1200</v>
      </c>
      <c r="D60" s="9">
        <v>0</v>
      </c>
      <c r="E60" s="9">
        <f t="shared" si="1"/>
        <v>68400</v>
      </c>
      <c r="F60" s="9">
        <f>(F59)*(1+Annahmen!$B$26)^12+Annahmen!$B$5*(((1+Annahmen!$B$26)^12-1)/Annahmen!$B$26)</f>
        <v>528056.92684088601</v>
      </c>
    </row>
    <row r="61" spans="1:6" x14ac:dyDescent="0.3">
      <c r="A61" s="8">
        <v>58</v>
      </c>
      <c r="B61" s="8">
        <f>Annahmen!$B$7+A61</f>
        <v>64</v>
      </c>
      <c r="C61" s="9">
        <f>Annahmen!$B$5*12</f>
        <v>1200</v>
      </c>
      <c r="D61" s="9">
        <v>0</v>
      </c>
      <c r="E61" s="9">
        <f t="shared" si="1"/>
        <v>69600</v>
      </c>
      <c r="F61" s="9">
        <f>(F60)*(1+Annahmen!$B$26)^12+Annahmen!$B$5*(((1+Annahmen!$B$26)^12-1)/Annahmen!$B$26)</f>
        <v>560465.45431800571</v>
      </c>
    </row>
    <row r="62" spans="1:6" x14ac:dyDescent="0.3">
      <c r="A62" s="8">
        <v>59</v>
      </c>
      <c r="B62" s="8">
        <f>Annahmen!$B$7+A62</f>
        <v>65</v>
      </c>
      <c r="C62" s="9">
        <f>Annahmen!$B$5*12</f>
        <v>1200</v>
      </c>
      <c r="D62" s="9">
        <v>0</v>
      </c>
      <c r="E62" s="9">
        <f t="shared" si="1"/>
        <v>70800</v>
      </c>
      <c r="F62" s="9">
        <f>(F61)*(1+Annahmen!$B$26)^12+Annahmen!$B$5*(((1+Annahmen!$B$26)^12-1)/Annahmen!$B$26)</f>
        <v>594787.37578945956</v>
      </c>
    </row>
    <row r="63" spans="1:6" x14ac:dyDescent="0.3">
      <c r="A63" s="8">
        <v>60</v>
      </c>
      <c r="B63" s="8">
        <f>Annahmen!$B$7+A63</f>
        <v>66</v>
      </c>
      <c r="C63" s="9">
        <f>Annahmen!$B$5*12</f>
        <v>1200</v>
      </c>
      <c r="D63" s="9">
        <v>0</v>
      </c>
      <c r="E63" s="9">
        <f t="shared" si="1"/>
        <v>72000</v>
      </c>
      <c r="F63" s="9">
        <f>(F62)*(1+Annahmen!$B$26)^12+Annahmen!$B$5*(((1+Annahmen!$B$26)^12-1)/Annahmen!$B$26)</f>
        <v>631135.65771384828</v>
      </c>
    </row>
    <row r="64" spans="1:6" x14ac:dyDescent="0.3">
      <c r="A64" s="8">
        <v>61</v>
      </c>
      <c r="B64" s="8">
        <f>Annahmen!$B$7+A64</f>
        <v>67</v>
      </c>
      <c r="C64" s="9">
        <f>Annahmen!$B$5*12</f>
        <v>1200</v>
      </c>
      <c r="D64" s="9">
        <v>0</v>
      </c>
      <c r="E64" s="9">
        <f t="shared" si="1"/>
        <v>73200</v>
      </c>
      <c r="F64" s="9">
        <f>(F63)*(1+Annahmen!$B$26)^12+Annahmen!$B$5*(((1+Annahmen!$B$26)^12-1)/Annahmen!$B$26)</f>
        <v>669629.93607042881</v>
      </c>
    </row>
    <row r="66" spans="1:6" x14ac:dyDescent="0.3">
      <c r="A66" s="2"/>
    </row>
    <row r="68" spans="1:6" x14ac:dyDescent="0.3">
      <c r="A68" s="6" t="s">
        <v>38</v>
      </c>
    </row>
    <row r="69" spans="1:6" x14ac:dyDescent="0.3">
      <c r="A69" t="s">
        <v>39</v>
      </c>
      <c r="F69" s="10">
        <f>INDEX(E4:E64,Annahmen!$B$23)</f>
        <v>73200</v>
      </c>
    </row>
    <row r="70" spans="1:6" x14ac:dyDescent="0.3">
      <c r="A70" t="s">
        <v>41</v>
      </c>
      <c r="F70" s="10">
        <f>INDEX(F4:F64,Annahmen!$B$23)</f>
        <v>669629.93607042881</v>
      </c>
    </row>
    <row r="71" spans="1:6" x14ac:dyDescent="0.3">
      <c r="A71" t="s">
        <v>45</v>
      </c>
      <c r="F71" s="10">
        <f>F70-F69</f>
        <v>596429.93607042881</v>
      </c>
    </row>
    <row r="72" spans="1:6" x14ac:dyDescent="0.3">
      <c r="A72" t="s">
        <v>46</v>
      </c>
      <c r="F72" s="10">
        <f>F71*Annahmen!$B$20</f>
        <v>157308.3956385756</v>
      </c>
    </row>
    <row r="73" spans="1:6" x14ac:dyDescent="0.3">
      <c r="A73" s="6" t="s">
        <v>47</v>
      </c>
      <c r="F73" s="11">
        <f>F70</f>
        <v>669629.93607042881</v>
      </c>
    </row>
    <row r="74" spans="1:6" x14ac:dyDescent="0.3">
      <c r="A74" s="6" t="s">
        <v>48</v>
      </c>
      <c r="F74" s="11">
        <f>F70-F72</f>
        <v>512321.54043185321</v>
      </c>
    </row>
  </sheetData>
  <sheetProtection algorithmName="SHA-512" hashValue="Jwk2qGWF0kwqkHVye/54vyGB7eTUg4dqwhQZDX4RjMK9ZFWjVdPFXKH/e7VeTlLNzQHO524yC1e7L0Yg/drLZQ==" saltValue="t26JvAFE/diWI/PbNR9p9A==" spinCount="100000" sheet="1" objects="1" scenarios="1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showGridLines="0" zoomScaleNormal="100" workbookViewId="0">
      <selection activeCell="K12" sqref="K12"/>
    </sheetView>
  </sheetViews>
  <sheetFormatPr baseColWidth="10" defaultColWidth="8.6640625" defaultRowHeight="14.4" x14ac:dyDescent="0.3"/>
  <cols>
    <col min="1" max="1" width="65.77734375" bestFit="1" customWidth="1"/>
    <col min="2" max="3" width="22" customWidth="1"/>
  </cols>
  <sheetData>
    <row r="1" spans="1:3" ht="17.399999999999999" x14ac:dyDescent="0.3">
      <c r="A1" s="1" t="s">
        <v>49</v>
      </c>
    </row>
    <row r="3" spans="1:3" x14ac:dyDescent="0.3">
      <c r="A3" s="12" t="s">
        <v>50</v>
      </c>
      <c r="B3" s="12" t="s">
        <v>8</v>
      </c>
      <c r="C3" s="12" t="s">
        <v>12</v>
      </c>
    </row>
    <row r="4" spans="1:3" x14ac:dyDescent="0.3">
      <c r="A4" s="8" t="s">
        <v>51</v>
      </c>
      <c r="B4" s="13">
        <f>Annahmen!B13</f>
        <v>0.01</v>
      </c>
      <c r="C4" s="13">
        <f>Annahmen!B18</f>
        <v>2.5000000000000001E-3</v>
      </c>
    </row>
    <row r="5" spans="1:3" x14ac:dyDescent="0.3">
      <c r="A5" s="8" t="s">
        <v>52</v>
      </c>
      <c r="B5" s="13">
        <f>Annahmen!B14</f>
        <v>4.9999999999999996E-2</v>
      </c>
      <c r="C5" s="13">
        <f>Annahmen!B19</f>
        <v>5.7499999999999996E-2</v>
      </c>
    </row>
    <row r="6" spans="1:3" x14ac:dyDescent="0.3">
      <c r="A6" s="8" t="s">
        <v>53</v>
      </c>
      <c r="B6" s="9">
        <f>Frühstartrente!E69</f>
        <v>73200</v>
      </c>
      <c r="C6" s="9">
        <f>Juniordepot!F69</f>
        <v>73200</v>
      </c>
    </row>
    <row r="7" spans="1:3" x14ac:dyDescent="0.3">
      <c r="A7" s="8" t="s">
        <v>40</v>
      </c>
      <c r="B7" s="9">
        <f>Frühstartrente!E70</f>
        <v>1440</v>
      </c>
      <c r="C7" s="9" t="s">
        <v>54</v>
      </c>
    </row>
    <row r="8" spans="1:3" x14ac:dyDescent="0.3">
      <c r="A8" s="8" t="s">
        <v>41</v>
      </c>
      <c r="B8" s="9">
        <f>Frühstartrente!E71</f>
        <v>479567.24541023298</v>
      </c>
      <c r="C8" s="9">
        <f>Juniordepot!F70</f>
        <v>669629.93607042881</v>
      </c>
    </row>
    <row r="9" spans="1:3" x14ac:dyDescent="0.3">
      <c r="A9" s="8" t="s">
        <v>55</v>
      </c>
      <c r="B9" s="9">
        <f>Frühstartrente!E72</f>
        <v>119891.81135255824</v>
      </c>
      <c r="C9" s="9">
        <f>Juniordepot!F72</f>
        <v>157308.3956385756</v>
      </c>
    </row>
    <row r="10" spans="1:3" x14ac:dyDescent="0.3">
      <c r="A10" s="8" t="s">
        <v>56</v>
      </c>
      <c r="B10" s="9">
        <f>Frühstartrente!E73</f>
        <v>479567.24541023298</v>
      </c>
      <c r="C10" s="9">
        <f>Juniordepot!F73</f>
        <v>669629.93607042881</v>
      </c>
    </row>
    <row r="11" spans="1:3" x14ac:dyDescent="0.3">
      <c r="A11" s="14" t="s">
        <v>57</v>
      </c>
      <c r="B11" s="15">
        <f>Frühstartrente!E74</f>
        <v>359675.43405767472</v>
      </c>
      <c r="C11" s="15">
        <f>Juniordepot!F74</f>
        <v>512321.54043185321</v>
      </c>
    </row>
    <row r="13" spans="1:3" x14ac:dyDescent="0.3">
      <c r="A13" s="6" t="s">
        <v>58</v>
      </c>
      <c r="C13" s="11">
        <f>C11-B11</f>
        <v>152646.10637417849</v>
      </c>
    </row>
    <row r="15" spans="1:3" x14ac:dyDescent="0.3">
      <c r="A15" s="2" t="s">
        <v>59</v>
      </c>
    </row>
    <row r="16" spans="1:3" x14ac:dyDescent="0.3">
      <c r="A16" s="2" t="s">
        <v>60</v>
      </c>
    </row>
    <row r="17" spans="1:1" x14ac:dyDescent="0.3">
      <c r="A17" s="2" t="s">
        <v>61</v>
      </c>
    </row>
  </sheetData>
  <sheetProtection algorithmName="SHA-512" hashValue="G4h+7gERR2fP+s7zrQiBVnn9dKmKHmEMbWNDf3S4d3iHBdjifpJSMZT3rH+knwjzlSrHW0pzWxn/tlF07+UQDw==" saltValue="zal9pE50tb7QFUpUkh410w==" spinCount="100000" sheet="1" objects="1" scenarios="1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Annahmen</vt:lpstr>
      <vt:lpstr>Frühstartrente</vt:lpstr>
      <vt:lpstr>Juniordepot</vt:lpstr>
      <vt:lpstr>Vergleich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Manfred Hennig</cp:lastModifiedBy>
  <cp:revision>0</cp:revision>
  <dcterms:created xsi:type="dcterms:W3CDTF">2026-07-26T07:37:11Z</dcterms:created>
  <dcterms:modified xsi:type="dcterms:W3CDTF">2026-07-26T07:55:14Z</dcterms:modified>
  <dc:language>en-US</dc:language>
</cp:coreProperties>
</file>